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pivotTables/pivotTable1.xml" ContentType="application/vnd.openxmlformats-officedocument.spreadsheetml.pivotTable+xml"/>
  <Override PartName="/xl/drawings/drawing6.xml" ContentType="application/vnd.openxmlformats-officedocument.drawing+xml"/>
  <Override PartName="/xl/tables/table1.xml" ContentType="application/vnd.openxmlformats-officedocument.spreadsheetml.table+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codeName="ThisWorkbook" hidePivotFieldList="1" defaultThemeVersion="124226"/>
  <mc:AlternateContent xmlns:mc="http://schemas.openxmlformats.org/markup-compatibility/2006">
    <mc:Choice Requires="x15">
      <x15ac:absPath xmlns:x15ac="http://schemas.microsoft.com/office/spreadsheetml/2010/11/ac" url="C:\Users\unicordoba\Downloads\"/>
    </mc:Choice>
  </mc:AlternateContent>
  <xr:revisionPtr revIDLastSave="0" documentId="13_ncr:1_{F0AFCD71-D517-4770-956F-0834D6F0B2D1}" xr6:coauthVersionLast="36" xr6:coauthVersionMax="36" xr10:uidLastSave="{00000000-0000-0000-0000-000000000000}"/>
  <bookViews>
    <workbookView xWindow="0" yWindow="0" windowWidth="19200" windowHeight="6350" tabRatio="658" firstSheet="1" activeTab="1" xr2:uid="{00000000-000D-0000-FFFF-FFFF00000000}"/>
  </bookViews>
  <sheets>
    <sheet name="Instructivo" sheetId="20" state="hidden" r:id="rId1"/>
    <sheet name="Mapa inherente" sheetId="22" r:id="rId2"/>
    <sheet name="Matriz Calor Inherente" sheetId="18" r:id="rId3"/>
    <sheet name="Hoja de controles" sheetId="23" r:id="rId4"/>
    <sheet name="Hoja2" sheetId="24" state="hidden" r:id="rId5"/>
    <sheet name="Tabla probabilidad" sheetId="12" state="hidden" r:id="rId6"/>
    <sheet name="Tabla Impacto" sheetId="13" state="hidden" r:id="rId7"/>
    <sheet name="Tabla Valoración controles" sheetId="15" state="hidden" r:id="rId8"/>
    <sheet name="Opciones Tratamiento" sheetId="16" state="hidden" r:id="rId9"/>
    <sheet name="Hoja1" sheetId="11" state="hidden" r:id="rId10"/>
  </sheets>
  <definedNames>
    <definedName name="_xlnm.Print_Area" localSheetId="3">'Hoja de controles'!$A$1:$T$45</definedName>
    <definedName name="_xlnm.Print_Area" localSheetId="1">'Mapa inherente'!$A$1:$N$22</definedName>
  </definedNames>
  <calcPr calcId="191029"/>
  <pivotCaches>
    <pivotCache cacheId="56" r:id="rId11"/>
  </pivotCaches>
</workbook>
</file>

<file path=xl/calcChain.xml><?xml version="1.0" encoding="utf-8"?>
<calcChain xmlns="http://schemas.openxmlformats.org/spreadsheetml/2006/main">
  <c r="C30" i="23" l="1"/>
  <c r="C31" i="23"/>
  <c r="C32" i="23"/>
  <c r="C33" i="23"/>
  <c r="C34" i="23"/>
  <c r="C35" i="23"/>
  <c r="C36" i="23"/>
  <c r="C37" i="23"/>
  <c r="C38" i="23"/>
  <c r="C39" i="23"/>
  <c r="C40" i="23"/>
  <c r="C41" i="23"/>
  <c r="C42" i="23"/>
  <c r="C43" i="23"/>
  <c r="C44" i="23"/>
  <c r="C45" i="23"/>
  <c r="B10" i="23"/>
  <c r="H10" i="22"/>
  <c r="B11" i="23" l="1"/>
  <c r="B12" i="23"/>
  <c r="B13" i="23"/>
  <c r="B14" i="23"/>
  <c r="B15" i="23"/>
  <c r="B16" i="23"/>
  <c r="B17" i="23"/>
  <c r="B18" i="23"/>
  <c r="B19" i="23"/>
  <c r="B20" i="23"/>
  <c r="B21" i="23"/>
  <c r="B22" i="23"/>
  <c r="B23" i="23"/>
  <c r="B24" i="23"/>
  <c r="B25" i="23"/>
  <c r="B26" i="23"/>
  <c r="B27" i="23"/>
  <c r="B28" i="23"/>
  <c r="B29" i="23"/>
  <c r="B30" i="23"/>
  <c r="B31" i="23"/>
  <c r="B32" i="23"/>
  <c r="B33" i="23"/>
  <c r="B34" i="23"/>
  <c r="B35" i="23"/>
  <c r="B36" i="23"/>
  <c r="B37" i="23"/>
  <c r="B38" i="23"/>
  <c r="B39" i="23"/>
  <c r="B40" i="23"/>
  <c r="B41" i="23"/>
  <c r="B42" i="23"/>
  <c r="B43" i="23"/>
  <c r="B44" i="23"/>
  <c r="B45" i="23"/>
  <c r="D10" i="23"/>
  <c r="Q30" i="23"/>
  <c r="Q31" i="23"/>
  <c r="Q32" i="23"/>
  <c r="Q33" i="23"/>
  <c r="Q34" i="23"/>
  <c r="Q35" i="23"/>
  <c r="Q36" i="23"/>
  <c r="Q37" i="23"/>
  <c r="Q38" i="23"/>
  <c r="Q39" i="23"/>
  <c r="Q40" i="23"/>
  <c r="Q41" i="23"/>
  <c r="Q42" i="23"/>
  <c r="Q43" i="23"/>
  <c r="Q44" i="23"/>
  <c r="Q45" i="23"/>
  <c r="O30" i="23"/>
  <c r="O31" i="23"/>
  <c r="O32" i="23"/>
  <c r="O33" i="23"/>
  <c r="O34" i="23"/>
  <c r="O35" i="23"/>
  <c r="O36" i="23"/>
  <c r="O37" i="23"/>
  <c r="O38" i="23"/>
  <c r="O39" i="23"/>
  <c r="O40" i="23"/>
  <c r="O41" i="23"/>
  <c r="O42" i="23"/>
  <c r="O43" i="23"/>
  <c r="O44" i="23"/>
  <c r="O45" i="23"/>
  <c r="M10" i="23"/>
  <c r="M11" i="23"/>
  <c r="N11" i="23"/>
  <c r="M12" i="23"/>
  <c r="N12" i="23"/>
  <c r="M13" i="23"/>
  <c r="N13" i="23"/>
  <c r="M14" i="23"/>
  <c r="N14" i="23"/>
  <c r="M15" i="23"/>
  <c r="N15" i="23"/>
  <c r="M16" i="23"/>
  <c r="N16" i="23"/>
  <c r="M17" i="23"/>
  <c r="N17" i="23"/>
  <c r="M18" i="23"/>
  <c r="N18" i="23"/>
  <c r="M19" i="23"/>
  <c r="N19" i="23"/>
  <c r="M20" i="23"/>
  <c r="N20" i="23"/>
  <c r="M21" i="23"/>
  <c r="N21" i="23"/>
  <c r="M22" i="23"/>
  <c r="N22" i="23"/>
  <c r="M23" i="23"/>
  <c r="N23" i="23"/>
  <c r="M24" i="23"/>
  <c r="N24" i="23"/>
  <c r="M25" i="23"/>
  <c r="N25" i="23"/>
  <c r="M26" i="23"/>
  <c r="N26" i="23"/>
  <c r="M27" i="23"/>
  <c r="N27" i="23"/>
  <c r="M28" i="23"/>
  <c r="N28" i="23"/>
  <c r="M29" i="23"/>
  <c r="N29" i="23"/>
  <c r="M30" i="23"/>
  <c r="N30" i="23"/>
  <c r="M31" i="23"/>
  <c r="N31" i="23"/>
  <c r="M32" i="23"/>
  <c r="N32" i="23"/>
  <c r="M33" i="23"/>
  <c r="N33" i="23"/>
  <c r="M34" i="23"/>
  <c r="N34" i="23"/>
  <c r="M35" i="23"/>
  <c r="N35" i="23"/>
  <c r="M36" i="23"/>
  <c r="N36" i="23"/>
  <c r="M37" i="23"/>
  <c r="N37" i="23"/>
  <c r="M38" i="23"/>
  <c r="N38" i="23"/>
  <c r="M39" i="23"/>
  <c r="N39" i="23"/>
  <c r="M40" i="23"/>
  <c r="N40" i="23"/>
  <c r="M41" i="23"/>
  <c r="N41" i="23"/>
  <c r="M42" i="23"/>
  <c r="N42" i="23"/>
  <c r="M43" i="23"/>
  <c r="N43" i="23"/>
  <c r="M44" i="23"/>
  <c r="N44" i="23"/>
  <c r="M45" i="23"/>
  <c r="N45" i="23"/>
  <c r="H18" i="22"/>
  <c r="H17" i="22"/>
  <c r="I17" i="22" s="1"/>
  <c r="H16" i="22"/>
  <c r="I16" i="22" s="1"/>
  <c r="H15" i="22"/>
  <c r="H14" i="22"/>
  <c r="I14" i="22" s="1"/>
  <c r="H13" i="22"/>
  <c r="I13" i="22" s="1"/>
  <c r="N10" i="23"/>
  <c r="H12" i="22"/>
  <c r="I12" i="22" s="1"/>
  <c r="H11" i="22"/>
  <c r="I11" i="22" s="1"/>
  <c r="I10" i="22"/>
  <c r="D19" i="23" l="1"/>
  <c r="D11" i="23"/>
  <c r="O10" i="23"/>
  <c r="I18" i="22"/>
  <c r="I15" i="22"/>
  <c r="D20" i="23" l="1"/>
  <c r="O19" i="23"/>
  <c r="D21" i="23"/>
  <c r="D22" i="23" s="1"/>
  <c r="D12" i="23"/>
  <c r="O11" i="23"/>
  <c r="P10" i="23"/>
  <c r="O20" i="23" l="1"/>
  <c r="D23" i="23"/>
  <c r="O21" i="23"/>
  <c r="O22" i="23" s="1"/>
  <c r="P11" i="23"/>
  <c r="D24" i="23"/>
  <c r="D13" i="23"/>
  <c r="O12" i="23"/>
  <c r="P12" i="23" s="1"/>
  <c r="O24" i="23" l="1"/>
  <c r="O23" i="23"/>
  <c r="D25" i="23"/>
  <c r="D14" i="23"/>
  <c r="D15" i="23" s="1"/>
  <c r="O13" i="23"/>
  <c r="O25" i="23" l="1"/>
  <c r="D16" i="23"/>
  <c r="D17" i="23" s="1"/>
  <c r="D18" i="23" s="1"/>
  <c r="P13" i="23"/>
  <c r="D26" i="23"/>
  <c r="O14" i="23"/>
  <c r="P14" i="23" s="1"/>
  <c r="O26" i="23" l="1"/>
  <c r="O15" i="23"/>
  <c r="P15" i="23" s="1"/>
  <c r="D27" i="23"/>
  <c r="O27" i="23" l="1"/>
  <c r="O16" i="23"/>
  <c r="D28" i="23"/>
  <c r="O28" i="23" l="1"/>
  <c r="P16" i="23"/>
  <c r="O17" i="23"/>
  <c r="D29" i="23"/>
  <c r="O29" i="23" l="1"/>
  <c r="P17" i="23"/>
  <c r="O18" i="23"/>
  <c r="P18" i="23" s="1"/>
  <c r="D30" i="23"/>
  <c r="P19" i="23"/>
  <c r="D31" i="23" l="1"/>
  <c r="P20" i="23"/>
  <c r="F225" i="13"/>
  <c r="F215" i="13"/>
  <c r="F216" i="13"/>
  <c r="F217" i="13"/>
  <c r="F218" i="13"/>
  <c r="F219" i="13"/>
  <c r="F220" i="13"/>
  <c r="F221" i="13"/>
  <c r="F222" i="13"/>
  <c r="F223" i="13"/>
  <c r="F224" i="13"/>
  <c r="F214" i="13"/>
  <c r="B225" i="13" a="1"/>
  <c r="D32" i="23" l="1"/>
  <c r="P21" i="23"/>
  <c r="B225" i="13"/>
  <c r="D33" i="23" l="1"/>
  <c r="P22" i="23"/>
  <c r="H214" i="13"/>
  <c r="D34" i="23" l="1"/>
  <c r="P23" i="23"/>
  <c r="D35" i="23" l="1"/>
  <c r="P24" i="23"/>
  <c r="D36" i="23" l="1"/>
  <c r="P25" i="23"/>
  <c r="D37" i="23" l="1"/>
  <c r="P26" i="23"/>
  <c r="D38" i="23" l="1"/>
  <c r="P27" i="23"/>
  <c r="D39" i="23" l="1"/>
  <c r="P28" i="23"/>
  <c r="D40" i="23" l="1"/>
  <c r="R30" i="23"/>
  <c r="P29" i="23"/>
  <c r="D41" i="23" l="1"/>
  <c r="R31" i="23"/>
  <c r="P30" i="23"/>
  <c r="S30" i="23" s="1"/>
  <c r="D42" i="23" l="1"/>
  <c r="R32" i="23"/>
  <c r="P31" i="23"/>
  <c r="S31" i="23" s="1"/>
  <c r="D43" i="23" l="1"/>
  <c r="R33" i="23"/>
  <c r="P32" i="23"/>
  <c r="S32" i="23" s="1"/>
  <c r="D44" i="23" l="1"/>
  <c r="R34" i="23"/>
  <c r="P33" i="23"/>
  <c r="S33" i="23" s="1"/>
  <c r="D45" i="23" l="1"/>
  <c r="R35" i="23"/>
  <c r="P34" i="23"/>
  <c r="S34" i="23" s="1"/>
  <c r="R36" i="23" l="1"/>
  <c r="P35" i="23"/>
  <c r="S35" i="23" s="1"/>
  <c r="R37" i="23" l="1"/>
  <c r="P36" i="23"/>
  <c r="S36" i="23" s="1"/>
  <c r="R38" i="23" l="1"/>
  <c r="P37" i="23"/>
  <c r="S37" i="23" s="1"/>
  <c r="R39" i="23" l="1"/>
  <c r="P38" i="23"/>
  <c r="S38" i="23" s="1"/>
  <c r="R40" i="23" l="1"/>
  <c r="P39" i="23"/>
  <c r="S39" i="23" s="1"/>
  <c r="R41" i="23" l="1"/>
  <c r="P40" i="23"/>
  <c r="S40" i="23" s="1"/>
  <c r="R42" i="23" l="1"/>
  <c r="P41" i="23"/>
  <c r="S41" i="23" s="1"/>
  <c r="R43" i="23" l="1"/>
  <c r="P42" i="23"/>
  <c r="S42" i="23" s="1"/>
  <c r="R44" i="23" l="1"/>
  <c r="P43" i="23"/>
  <c r="S43" i="23" s="1"/>
  <c r="R45" i="23" l="1"/>
  <c r="P45" i="23"/>
  <c r="P44" i="23"/>
  <c r="S44" i="23" s="1"/>
  <c r="S45" i="23" l="1"/>
  <c r="B227" i="13"/>
  <c r="B226" i="13"/>
  <c r="K16" i="22" l="1"/>
  <c r="L16" i="22" s="1"/>
  <c r="K12" i="22"/>
  <c r="L12" i="22" s="1"/>
  <c r="K14" i="22"/>
  <c r="L14" i="22" s="1"/>
  <c r="K11" i="22"/>
  <c r="L11" i="22" s="1"/>
  <c r="K13" i="22"/>
  <c r="L13" i="22" s="1"/>
  <c r="K15" i="22"/>
  <c r="L15" i="22" s="1"/>
  <c r="K17" i="22"/>
  <c r="L17" i="22" s="1"/>
  <c r="K18" i="22"/>
  <c r="L18" i="22" s="1"/>
  <c r="K10" i="22"/>
  <c r="L10" i="22" s="1"/>
  <c r="V27" i="18" l="1"/>
  <c r="J9" i="18"/>
  <c r="AB15" i="18"/>
  <c r="AH15" i="18"/>
  <c r="N10" i="22"/>
  <c r="C10" i="23" s="1"/>
  <c r="V9" i="18"/>
  <c r="J15" i="18"/>
  <c r="AH9" i="18"/>
  <c r="M10" i="22"/>
  <c r="Q10" i="23" s="1"/>
  <c r="R10" i="23" s="1"/>
  <c r="S10" i="23" s="1"/>
  <c r="V33" i="18"/>
  <c r="AH21" i="18"/>
  <c r="AB33" i="18"/>
  <c r="AB21" i="18"/>
  <c r="AH33" i="18"/>
  <c r="V15" i="18"/>
  <c r="J21" i="18"/>
  <c r="AB27" i="18"/>
  <c r="V21" i="18"/>
  <c r="P21" i="18"/>
  <c r="P9" i="18"/>
  <c r="AH27" i="18"/>
  <c r="J27" i="18"/>
  <c r="P27" i="18"/>
  <c r="P33" i="18"/>
  <c r="P15" i="18"/>
  <c r="J33" i="18"/>
  <c r="AB9" i="18"/>
  <c r="M15" i="22"/>
  <c r="Q21" i="23" s="1"/>
  <c r="N23" i="18"/>
  <c r="AL29" i="18"/>
  <c r="Z35" i="18"/>
  <c r="Z23" i="18"/>
  <c r="Z29" i="18"/>
  <c r="N15" i="22"/>
  <c r="N35" i="18"/>
  <c r="AL35" i="18"/>
  <c r="AF11" i="18"/>
  <c r="T17" i="18"/>
  <c r="AF35" i="18"/>
  <c r="N11" i="18"/>
  <c r="AF23" i="18"/>
  <c r="Z11" i="18"/>
  <c r="AL17" i="18"/>
  <c r="T35" i="18"/>
  <c r="N29" i="18"/>
  <c r="AL11" i="18"/>
  <c r="AF29" i="18"/>
  <c r="AF17" i="18"/>
  <c r="T23" i="18"/>
  <c r="T11" i="18"/>
  <c r="Z17" i="18"/>
  <c r="N17" i="18"/>
  <c r="T29" i="18"/>
  <c r="AL23" i="18"/>
  <c r="AB29" i="18"/>
  <c r="V35" i="18"/>
  <c r="M13" i="22"/>
  <c r="Q17" i="23" s="1"/>
  <c r="N13" i="22"/>
  <c r="V23" i="18"/>
  <c r="P11" i="18"/>
  <c r="AH11" i="18"/>
  <c r="P29" i="18"/>
  <c r="AB23" i="18"/>
  <c r="AB11" i="18"/>
  <c r="V11" i="18"/>
  <c r="J29" i="18"/>
  <c r="V17" i="18"/>
  <c r="P17" i="18"/>
  <c r="J23" i="18"/>
  <c r="P35" i="18"/>
  <c r="P23" i="18"/>
  <c r="AH23" i="18"/>
  <c r="AH29" i="18"/>
  <c r="J11" i="18"/>
  <c r="J17" i="18"/>
  <c r="AH17" i="18"/>
  <c r="AB35" i="18"/>
  <c r="AH35" i="18"/>
  <c r="AB17" i="18"/>
  <c r="V29" i="18"/>
  <c r="J35" i="18"/>
  <c r="R27" i="18"/>
  <c r="R33" i="18"/>
  <c r="L9" i="18"/>
  <c r="AD27" i="18"/>
  <c r="L15" i="18"/>
  <c r="R9" i="18"/>
  <c r="AJ21" i="18"/>
  <c r="X15" i="18"/>
  <c r="L21" i="18"/>
  <c r="X27" i="18"/>
  <c r="AD21" i="18"/>
  <c r="AJ27" i="18"/>
  <c r="AD15" i="18"/>
  <c r="R15" i="18"/>
  <c r="X33" i="18"/>
  <c r="R21" i="18"/>
  <c r="X21" i="18"/>
  <c r="L27" i="18"/>
  <c r="AD9" i="18"/>
  <c r="M11" i="22"/>
  <c r="Q11" i="23" s="1"/>
  <c r="L33" i="18"/>
  <c r="AD33" i="18"/>
  <c r="AJ33" i="18"/>
  <c r="AJ9" i="18"/>
  <c r="N11" i="22"/>
  <c r="AJ15" i="18"/>
  <c r="X9" i="18"/>
  <c r="AD19" i="18"/>
  <c r="AJ25" i="18"/>
  <c r="R19" i="18"/>
  <c r="X13" i="18"/>
  <c r="AD31" i="18"/>
  <c r="L19" i="18"/>
  <c r="L37" i="18"/>
  <c r="AJ19" i="18"/>
  <c r="X25" i="18"/>
  <c r="AD25" i="18"/>
  <c r="AJ31" i="18"/>
  <c r="R37" i="18"/>
  <c r="R25" i="18"/>
  <c r="AD13" i="18"/>
  <c r="M17" i="22"/>
  <c r="Q26" i="23" s="1"/>
  <c r="L13" i="18"/>
  <c r="R13" i="18"/>
  <c r="AJ13" i="18"/>
  <c r="R31" i="18"/>
  <c r="X19" i="18"/>
  <c r="L25" i="18"/>
  <c r="AD37" i="18"/>
  <c r="L31" i="18"/>
  <c r="N17" i="22"/>
  <c r="AJ37" i="18"/>
  <c r="X37" i="18"/>
  <c r="X31" i="18"/>
  <c r="X35" i="18"/>
  <c r="L29" i="18"/>
  <c r="AJ11" i="18"/>
  <c r="X17" i="18"/>
  <c r="L35" i="18"/>
  <c r="X29" i="18"/>
  <c r="R35" i="18"/>
  <c r="R29" i="18"/>
  <c r="L17" i="18"/>
  <c r="AJ29" i="18"/>
  <c r="AJ17" i="18"/>
  <c r="AD11" i="18"/>
  <c r="AD17" i="18"/>
  <c r="L23" i="18"/>
  <c r="L11" i="18"/>
  <c r="N14" i="22"/>
  <c r="AD23" i="18"/>
  <c r="AD29" i="18"/>
  <c r="X23" i="18"/>
  <c r="R23" i="18"/>
  <c r="X11" i="18"/>
  <c r="M14" i="22"/>
  <c r="Q19" i="23" s="1"/>
  <c r="AJ35" i="18"/>
  <c r="R11" i="18"/>
  <c r="AD35" i="18"/>
  <c r="AJ23" i="18"/>
  <c r="R17" i="18"/>
  <c r="M18" i="22"/>
  <c r="Q28" i="23" s="1"/>
  <c r="N13" i="18"/>
  <c r="AF13" i="18"/>
  <c r="N19" i="18"/>
  <c r="Z37" i="18"/>
  <c r="T19" i="18"/>
  <c r="T25" i="18"/>
  <c r="Z25" i="18"/>
  <c r="T13" i="18"/>
  <c r="N31" i="18"/>
  <c r="AL13" i="18"/>
  <c r="AL37" i="18"/>
  <c r="AF25" i="18"/>
  <c r="T31" i="18"/>
  <c r="AL19" i="18"/>
  <c r="Z31" i="18"/>
  <c r="T37" i="18"/>
  <c r="AF37" i="18"/>
  <c r="AL31" i="18"/>
  <c r="AF19" i="18"/>
  <c r="Z19" i="18"/>
  <c r="AL25" i="18"/>
  <c r="AF31" i="18"/>
  <c r="N37" i="18"/>
  <c r="N25" i="18"/>
  <c r="Z13" i="18"/>
  <c r="N18" i="22"/>
  <c r="AL21" i="18"/>
  <c r="N9" i="18"/>
  <c r="AL9" i="18"/>
  <c r="Z21" i="18"/>
  <c r="AF9" i="18"/>
  <c r="AL33" i="18"/>
  <c r="T27" i="18"/>
  <c r="AF15" i="18"/>
  <c r="N33" i="18"/>
  <c r="N27" i="18"/>
  <c r="M12" i="22"/>
  <c r="Z33" i="18"/>
  <c r="T9" i="18"/>
  <c r="AF21" i="18"/>
  <c r="N12" i="22"/>
  <c r="Z9" i="18"/>
  <c r="T15" i="18"/>
  <c r="N15" i="18"/>
  <c r="AL15" i="18"/>
  <c r="AL27" i="18"/>
  <c r="AF33" i="18"/>
  <c r="AF27" i="18"/>
  <c r="Z15" i="18"/>
  <c r="Z27" i="18"/>
  <c r="T33" i="18"/>
  <c r="N21" i="18"/>
  <c r="T21" i="18"/>
  <c r="M16" i="22"/>
  <c r="Q24" i="23" s="1"/>
  <c r="AB31" i="18"/>
  <c r="J25" i="18"/>
  <c r="J13" i="18"/>
  <c r="AH19" i="18"/>
  <c r="P37" i="18"/>
  <c r="V37" i="18"/>
  <c r="V25" i="18"/>
  <c r="AH13" i="18"/>
  <c r="AB19" i="18"/>
  <c r="P25" i="18"/>
  <c r="AH37" i="18"/>
  <c r="P31" i="18"/>
  <c r="N16" i="22"/>
  <c r="AB37" i="18"/>
  <c r="P13" i="18"/>
  <c r="P19" i="18"/>
  <c r="J31" i="18"/>
  <c r="AB25" i="18"/>
  <c r="J37" i="18"/>
  <c r="V13" i="18"/>
  <c r="J19" i="18"/>
  <c r="V19" i="18"/>
  <c r="AH25" i="18"/>
  <c r="AB13" i="18"/>
  <c r="V31" i="18"/>
  <c r="AH31" i="18"/>
  <c r="C11" i="23" l="1"/>
  <c r="C12" i="23"/>
  <c r="C13" i="23"/>
  <c r="C14" i="23"/>
  <c r="R17" i="23"/>
  <c r="S17" i="23" s="1"/>
  <c r="Q18" i="23"/>
  <c r="R18" i="23" s="1"/>
  <c r="S18" i="23" s="1"/>
  <c r="C15" i="23"/>
  <c r="C16" i="23"/>
  <c r="Q29" i="23"/>
  <c r="R29" i="23" s="1"/>
  <c r="S29" i="23" s="1"/>
  <c r="R28" i="23"/>
  <c r="S28" i="23" s="1"/>
  <c r="C19" i="23"/>
  <c r="C20" i="23"/>
  <c r="C24" i="23"/>
  <c r="C25" i="23"/>
  <c r="C17" i="23"/>
  <c r="C18" i="23"/>
  <c r="C21" i="23"/>
  <c r="C22" i="23"/>
  <c r="C23" i="23"/>
  <c r="Q25" i="23"/>
  <c r="R25" i="23" s="1"/>
  <c r="S25" i="23" s="1"/>
  <c r="R24" i="23"/>
  <c r="S24" i="23" s="1"/>
  <c r="C28" i="23"/>
  <c r="C29" i="23"/>
  <c r="Q20" i="23"/>
  <c r="R20" i="23" s="1"/>
  <c r="S20" i="23" s="1"/>
  <c r="R19" i="23"/>
  <c r="S19" i="23" s="1"/>
  <c r="Q12" i="23"/>
  <c r="R11" i="23"/>
  <c r="S11" i="23" s="1"/>
  <c r="C26" i="23"/>
  <c r="C27" i="23"/>
  <c r="Q22" i="23"/>
  <c r="R21" i="23"/>
  <c r="S21" i="23" s="1"/>
  <c r="Q27" i="23"/>
  <c r="R27" i="23" s="1"/>
  <c r="S27" i="23" s="1"/>
  <c r="R26" i="23"/>
  <c r="S26" i="23" s="1"/>
  <c r="Q23" i="23" l="1"/>
  <c r="R23" i="23" s="1"/>
  <c r="S23" i="23" s="1"/>
  <c r="R22" i="23"/>
  <c r="S22" i="23" s="1"/>
  <c r="R12" i="23"/>
  <c r="S12" i="23" s="1"/>
  <c r="Q13" i="23"/>
  <c r="R13" i="23" l="1"/>
  <c r="S13" i="23" s="1"/>
  <c r="Q14" i="23"/>
  <c r="Q15" i="23" l="1"/>
  <c r="R14" i="23"/>
  <c r="S14" i="23" s="1"/>
  <c r="R15" i="23" l="1"/>
  <c r="S15" i="23" s="1"/>
  <c r="Q16" i="23"/>
  <c r="R16" i="23" s="1"/>
  <c r="S16" i="2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jose miguel vergara</author>
  </authors>
  <commentList>
    <comment ref="O8" authorId="0" shapeId="0" xr:uid="{00000000-0006-0000-0300-000001000000}">
      <text>
        <r>
          <rPr>
            <b/>
            <sz val="9"/>
            <color indexed="81"/>
            <rFont val="Tahoma"/>
            <family val="2"/>
          </rPr>
          <t>jose miguel vergara:</t>
        </r>
        <r>
          <rPr>
            <sz val="9"/>
            <color indexed="81"/>
            <rFont val="Tahoma"/>
            <family val="2"/>
          </rPr>
          <t xml:space="preserve">
Ocultar</t>
        </r>
      </text>
    </comment>
    <comment ref="Q8" authorId="0" shapeId="0" xr:uid="{00000000-0006-0000-0300-000002000000}">
      <text>
        <r>
          <rPr>
            <b/>
            <sz val="9"/>
            <color indexed="81"/>
            <rFont val="Tahoma"/>
            <family val="2"/>
          </rPr>
          <t>jose miguel vergara:</t>
        </r>
        <r>
          <rPr>
            <sz val="9"/>
            <color indexed="81"/>
            <rFont val="Tahoma"/>
            <family val="2"/>
          </rPr>
          <t xml:space="preserve">
Ocultar</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<sst xmlns="http://schemas.openxmlformats.org/spreadsheetml/2006/main" count="549" uniqueCount="298">
  <si>
    <t xml:space="preserve">Referencia </t>
  </si>
  <si>
    <t>Descripción del Riesgo</t>
  </si>
  <si>
    <t>Impacto</t>
  </si>
  <si>
    <t>Causa Inmediata</t>
  </si>
  <si>
    <t>Probabilidad</t>
  </si>
  <si>
    <t>%</t>
  </si>
  <si>
    <t>Alta</t>
  </si>
  <si>
    <t>Mayor</t>
  </si>
  <si>
    <t>Atributos</t>
  </si>
  <si>
    <t>Manual</t>
  </si>
  <si>
    <t>Automático</t>
  </si>
  <si>
    <t>Afectación</t>
  </si>
  <si>
    <t>Tipo</t>
  </si>
  <si>
    <t>Preventivo</t>
  </si>
  <si>
    <t>Detectivo</t>
  </si>
  <si>
    <t>Correctivo</t>
  </si>
  <si>
    <t>Implementación</t>
  </si>
  <si>
    <t>Documentación</t>
  </si>
  <si>
    <t>Documentado</t>
  </si>
  <si>
    <t>Sin Documentar</t>
  </si>
  <si>
    <t>Frecuencia</t>
  </si>
  <si>
    <t>Continua</t>
  </si>
  <si>
    <t>Aleatoria</t>
  </si>
  <si>
    <t>Evidencia</t>
  </si>
  <si>
    <t>Registro Sustancial</t>
  </si>
  <si>
    <t>Registro Material</t>
  </si>
  <si>
    <t>Sin registro</t>
  </si>
  <si>
    <t>Tratamiento</t>
  </si>
  <si>
    <t>Reducir</t>
  </si>
  <si>
    <t>Aceptar</t>
  </si>
  <si>
    <t>Evitar</t>
  </si>
  <si>
    <t>Probabilidad Inherente</t>
  </si>
  <si>
    <t>Estado</t>
  </si>
  <si>
    <t>Finalizado</t>
  </si>
  <si>
    <t>En curso</t>
  </si>
  <si>
    <t>Causa Raíz</t>
  </si>
  <si>
    <t>Proceso:</t>
  </si>
  <si>
    <t>Alcance:</t>
  </si>
  <si>
    <t>Impacto 
Inherente</t>
  </si>
  <si>
    <t>Zona de Riesgo Inherente</t>
  </si>
  <si>
    <t>Zona de Riesgo Final</t>
  </si>
  <si>
    <t>Clasificación del Riesgo</t>
  </si>
  <si>
    <t>Muy Baja</t>
  </si>
  <si>
    <t>Frecuencia de la Actividad</t>
  </si>
  <si>
    <t>Baja</t>
  </si>
  <si>
    <t>Muy Alta</t>
  </si>
  <si>
    <t>Tabla Criterios para definir el nivel de probabilidad</t>
  </si>
  <si>
    <t>Afectación Económica (o presupuestal)</t>
  </si>
  <si>
    <t>Pérdida Reputacional</t>
  </si>
  <si>
    <t>Afectación menor a 10 SMLMV .</t>
  </si>
  <si>
    <t xml:space="preserve">Menor-40% </t>
  </si>
  <si>
    <t>Moderado 60%</t>
  </si>
  <si>
    <t>Mayor 80%</t>
  </si>
  <si>
    <t>Catastrófico 100%</t>
  </si>
  <si>
    <t>Tabla Criterios para definir el nivel de impacto</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</si>
  <si>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</si>
  <si>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</si>
  <si>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</si>
  <si>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</si>
  <si>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</si>
  <si>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</si>
  <si>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</si>
  <si>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</si>
  <si>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</si>
  <si>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</si>
  <si>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</si>
  <si>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</si>
  <si>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</si>
  <si>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</si>
  <si>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Tabla Atributos de para el diseño del control</t>
  </si>
  <si>
    <t>Extremo</t>
  </si>
  <si>
    <t>Alto</t>
  </si>
  <si>
    <t>Moderado</t>
  </si>
  <si>
    <t>Bajo</t>
  </si>
  <si>
    <t>Insignificante</t>
  </si>
  <si>
    <t>Menor</t>
  </si>
  <si>
    <t>Catastrófico</t>
  </si>
  <si>
    <t>Plan de accion (solo para la opción reducir)</t>
  </si>
  <si>
    <t>Criterios</t>
  </si>
  <si>
    <t>Pérdida_Reputacional</t>
  </si>
  <si>
    <t>Afectación Económica o presupuestal</t>
  </si>
  <si>
    <t>Afectación_Económica_o_presupuestal</t>
  </si>
  <si>
    <t>Observación de criterio</t>
  </si>
  <si>
    <t xml:space="preserve">Entre 10 y 50 SMLMV </t>
  </si>
  <si>
    <t xml:space="preserve">Entre 50 y 100 SMLMV </t>
  </si>
  <si>
    <t xml:space="preserve">Entre 100 y 500 SMLMV </t>
  </si>
  <si>
    <t xml:space="preserve">Mayor a 500 SMLMV </t>
  </si>
  <si>
    <t>El riesgo afecta la imagen de alguna área de la organización</t>
  </si>
  <si>
    <t>El riesgo afecta la imagen de la entidad internamente, de conocimiento general, nivel interno, de junta dircetiva y accionistas y/o de provedores</t>
  </si>
  <si>
    <t>El riesgo afecta la imagen de de la entidad con efecto publicitario sostenido a nivel de sector administrativo, nivel departamental o municipal</t>
  </si>
  <si>
    <t>El riesgo afecta la imagen de la entidad con algunos usuarios de relevancia frente al logro de los objetivos</t>
  </si>
  <si>
    <t>Leve 20%</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</si>
  <si>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</si>
  <si>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</si>
  <si>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</si>
  <si>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</si>
  <si>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</si>
  <si>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Media</t>
  </si>
  <si>
    <t>Catastrófico
100%</t>
  </si>
  <si>
    <t>Mayor
80%</t>
  </si>
  <si>
    <t>Moderado
60%</t>
  </si>
  <si>
    <t>Menor
40%</t>
  </si>
  <si>
    <t>Leve
20%</t>
  </si>
  <si>
    <t>Muy Baja
20%</t>
  </si>
  <si>
    <t>Baja
40%</t>
  </si>
  <si>
    <t>Alta
80%</t>
  </si>
  <si>
    <t>Muy Alta
100%</t>
  </si>
  <si>
    <t>Media
60%</t>
  </si>
  <si>
    <t>El riesgo afecta la imagen de la entidad a nivel nacional, con efecto publicitarios sostenible a nivel país</t>
  </si>
  <si>
    <t>Con Registro</t>
  </si>
  <si>
    <t>Sin Registro</t>
  </si>
  <si>
    <t>El control no deja registro de la ejecución del control</t>
  </si>
  <si>
    <t>El control deja un registro que permite evidenciar la ejecución del control</t>
  </si>
  <si>
    <t>Ejecucion y Administracion de procesos</t>
  </si>
  <si>
    <t>Fraude Externo</t>
  </si>
  <si>
    <t>Fraude Interno</t>
  </si>
  <si>
    <t>Fallas Tecnologicas</t>
  </si>
  <si>
    <t>Relaciones Laborales</t>
  </si>
  <si>
    <t>Usuarios, productos y practicas , organizacionales</t>
  </si>
  <si>
    <t>Daños Activos Fisicos</t>
  </si>
  <si>
    <t>Objetivo:</t>
  </si>
  <si>
    <t>Reputacional</t>
  </si>
  <si>
    <t>Económico</t>
  </si>
  <si>
    <t>Económico y Reputacional</t>
  </si>
  <si>
    <t>Reducir (mitigar)</t>
  </si>
  <si>
    <t>Reducir (compartir)</t>
  </si>
  <si>
    <t>Probabilidad Residual</t>
  </si>
  <si>
    <t>Identificación del riesgo</t>
  </si>
  <si>
    <t>Análisis del riesgo inherente</t>
  </si>
  <si>
    <t>Fuente:  Adaptado de Curso Riesgo Operativo Universidad del Rosario por Dirección de Gestión y Desempeño Institucional de Función Pública,  2020.</t>
  </si>
  <si>
    <t>Subcriterios</t>
  </si>
  <si>
    <t xml:space="preserve">     Afectación menor a 10 SMLMV .</t>
  </si>
  <si>
    <t>❌</t>
  </si>
  <si>
    <t>✔</t>
  </si>
  <si>
    <t xml:space="preserve">     Entre 50 y 100 SMLMV </t>
  </si>
  <si>
    <t xml:space="preserve">     Entre 10 y 50 SMLMV </t>
  </si>
  <si>
    <t xml:space="preserve">     Entre 100 y 500 SMLMV </t>
  </si>
  <si>
    <t xml:space="preserve">     Mayor a 500 SMLMV </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</si>
  <si>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</si>
  <si>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</si>
  <si>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</si>
  <si>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</si>
  <si>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</si>
  <si>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 xml:space="preserve">Afectación menor a 10 SMLMV </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</si>
  <si>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</si>
  <si>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Matriz de Calor Inherente</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</si>
  <si>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</si>
  <si>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Descripción del Control</t>
  </si>
  <si>
    <t>Orientaciones Generales</t>
  </si>
  <si>
    <t>Columna</t>
  </si>
  <si>
    <t>Matriz Mapa de Riesgos</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</si>
  <si>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</si>
  <si>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</si>
  <si>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Frecuencia con la cual se lleva a cabo la actividad</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</si>
  <si>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</si>
  <si>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</si>
  <si>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</si>
  <si>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</si>
  <si>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</si>
  <si>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</si>
  <si>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</si>
  <si>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t>Utilice la lista de despligue que se encuentra parametrizada, le aparecerán las opciones: i)Preventivo, ii)Detectivo, iii)Correctivo.</t>
  </si>
  <si>
    <t>Utilice la lista de despligue que se encuentra parametrizada, le aparecerán las opciones: i)Automático, ii)Manual.</t>
  </si>
  <si>
    <t xml:space="preserve">La matriz automáticamente hará el cálculo para el control analizado (Columna T) </t>
  </si>
  <si>
    <r>
      <t xml:space="preserve">ATRIBUTOS EFICIENCIA
</t>
    </r>
    <r>
      <rPr>
        <sz val="9"/>
        <rFont val="Arial Narrow"/>
        <family val="2"/>
      </rPr>
      <t>Tipo</t>
    </r>
  </si>
  <si>
    <r>
      <t xml:space="preserve">ATRIBUTOS EFICIENCIA
</t>
    </r>
    <r>
      <rPr>
        <sz val="9"/>
        <rFont val="Arial Narrow"/>
        <family val="2"/>
      </rPr>
      <t>Implementación</t>
    </r>
  </si>
  <si>
    <r>
      <t xml:space="preserve">ATRIBUTOS EFICIENCIA
</t>
    </r>
    <r>
      <rPr>
        <sz val="9"/>
        <rFont val="Arial Narrow"/>
        <family val="2"/>
      </rPr>
      <t>Calificación</t>
    </r>
  </si>
  <si>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</si>
  <si>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</si>
  <si>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</si>
  <si>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</si>
  <si>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</si>
  <si>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</si>
  <si>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</si>
  <si>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</si>
  <si>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</si>
  <si>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</si>
  <si>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r>
      <t xml:space="preserve">Plan de Acción
</t>
    </r>
    <r>
      <rPr>
        <sz val="9"/>
        <rFont val="Arial Narrow"/>
        <family val="2"/>
      </rPr>
      <t xml:space="preserve">Responsable, fecha implementación, fecha seguimiento, seguimiento. </t>
    </r>
  </si>
  <si>
    <t>Utilice la lista de despligue que se encuentra parametrizada, le aparecerán las opciones: i)Finalizado, ii)En curso, la selección en este caso dependerá de las acciones del plan que se hayan establecido en cada caso.</t>
  </si>
  <si>
    <t>Proceso</t>
  </si>
  <si>
    <t>Objetivo</t>
  </si>
  <si>
    <t>Alcance</t>
  </si>
  <si>
    <t>Diligencie el objetivo del proceso.</t>
  </si>
  <si>
    <t>Diligencie el alcance del proceso.</t>
  </si>
  <si>
    <t>Diligencie el nombre del proceso al cual se le identificarán y valorarán los riesgos.</t>
  </si>
  <si>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 Mapa Final: </t>
    </r>
    <r>
      <rPr>
        <sz val="10"/>
        <rFont val="Arial Narrow"/>
        <family val="2"/>
      </rPr>
      <t>Encontrará la totalidad de la estructura para la identificación y valoración de los riesgos por proceso, programa o proyecto, acorde con el nivel de desagregación que la entidad considere necesaria.</t>
    </r>
  </si>
  <si>
    <t>Descripción - Lineamientos para el diligenciamiento</t>
  </si>
  <si>
    <t>Analice las consecuencias que puede ocasionar a la organización la materialización del riesgo, redacte de la forma más concreta posible.</t>
  </si>
  <si>
    <t>Circunstancias bajo las cuales se presenta el riesgo, es la situación más evidente frente al riesgo, redacte de la forma más concreta posible.</t>
  </si>
  <si>
    <t>Causa  principal  o básica, corresponde a las razones por la cuales se puede presentar  el riesgo, redacte de la forma más concreta posible.</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</si>
  <si>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</si>
  <si>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UNIVERSIDAD DE CÓRDOBA</t>
  </si>
  <si>
    <t>MATRIZ MAPA DE RIESGOS</t>
  </si>
  <si>
    <t>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Guía para la Administración del Riesgo y el diseño de controles V5. El formato cuenta con celdas parametrizadas y permite contar con los respectivos mapas de calor para riesgo inherente y riesgo residual.</t>
  </si>
  <si>
    <r>
      <t xml:space="preserve">Antes de iniciar con el diligenciamiento de la información en la matriz, se requiere haber avanzado en el análisis del proceso, su objetivo, alcance, actividades clave,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</si>
  <si>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r>
      <rPr>
        <sz val="10"/>
        <color theme="9" tint="-0.249977111117893"/>
        <rFont val="Arial Narrow"/>
        <family val="2"/>
      </rPr>
      <t xml:space="preserve"> -</t>
    </r>
    <r>
      <rPr>
        <sz val="11"/>
        <color theme="9" tint="-0.249977111117893"/>
        <rFont val="Arial Narrow"/>
        <family val="2"/>
      </rPr>
      <t xml:space="preserve"> </t>
    </r>
    <r>
      <rPr>
        <b/>
        <sz val="11"/>
        <color theme="9" tint="-0.249977111117893"/>
        <rFont val="Arial Narrow"/>
        <family val="2"/>
      </rPr>
      <t xml:space="preserve"> Hoja 3 Matriz de Calor Inherente:</t>
    </r>
    <r>
      <rPr>
        <b/>
        <sz val="11"/>
        <rFont val="Arial Narrow"/>
        <family val="2"/>
      </rPr>
      <t xml:space="preserve"> </t>
    </r>
    <r>
      <rPr>
        <sz val="11"/>
        <rFont val="Arial Narrow"/>
        <family val="2"/>
      </rPr>
      <t xml:space="preserve"> En esta hoja, en la medida en que ese diligencia el Mapa Final, se verán reflejados los riesgos en su zona correspondiente. Esta hoja no se diligencia se genera de manera automática.</t>
    </r>
  </si>
  <si>
    <r>
      <rPr>
        <sz val="10"/>
        <color theme="9" tint="-0.249977111117893"/>
        <rFont val="Arial Narrow"/>
        <family val="2"/>
      </rPr>
      <t xml:space="preserve"> -</t>
    </r>
    <r>
      <rPr>
        <sz val="11"/>
        <color theme="9" tint="-0.249977111117893"/>
        <rFont val="Arial Narrow"/>
        <family val="2"/>
      </rPr>
      <t xml:space="preserve"> </t>
    </r>
    <r>
      <rPr>
        <b/>
        <sz val="11"/>
        <color theme="9" tint="-0.249977111117893"/>
        <rFont val="Arial Narrow"/>
        <family val="2"/>
      </rPr>
      <t xml:space="preserve"> Hoja 4 Matriz de Calor Residual:</t>
    </r>
    <r>
      <rPr>
        <b/>
        <sz val="11"/>
        <rFont val="Arial Narrow"/>
        <family val="2"/>
      </rPr>
      <t xml:space="preserve"> </t>
    </r>
    <r>
      <rPr>
        <sz val="11"/>
        <rFont val="Arial Narrow"/>
        <family val="2"/>
      </rPr>
      <t>En esta hoja, en la medida en que ese diligencia el Mapa Final, se verán reflejados los riesgos en su zona correspondiente. Esta hoja no se diligencia se genera de manera automática.</t>
    </r>
  </si>
  <si>
    <r>
      <rPr>
        <sz val="10"/>
        <color theme="9" tint="-0.249977111117893"/>
        <rFont val="Arial Narrow"/>
        <family val="2"/>
      </rPr>
      <t xml:space="preserve"> -</t>
    </r>
    <r>
      <rPr>
        <sz val="11"/>
        <color theme="9" tint="-0.249977111117893"/>
        <rFont val="Arial Narrow"/>
        <family val="2"/>
      </rPr>
      <t xml:space="preserve"> </t>
    </r>
    <r>
      <rPr>
        <b/>
        <sz val="11"/>
        <color theme="9" tint="-0.249977111117893"/>
        <rFont val="Arial Narrow"/>
        <family val="2"/>
      </rPr>
      <t xml:space="preserve"> Hoja 5 Tabla de probabilidad:</t>
    </r>
    <r>
      <rPr>
        <b/>
        <sz val="11"/>
        <rFont val="Arial Narrow"/>
        <family val="2"/>
      </rPr>
      <t xml:space="preserve"> </t>
    </r>
    <r>
      <rPr>
        <sz val="11"/>
        <rFont val="Arial Narrow"/>
        <family val="2"/>
      </rPr>
      <t>Tabla referente para todos los cálculos (no se diligencia)</t>
    </r>
  </si>
  <si>
    <r>
      <rPr>
        <sz val="10"/>
        <color theme="9" tint="-0.249977111117893"/>
        <rFont val="Arial Narrow"/>
        <family val="2"/>
      </rPr>
      <t xml:space="preserve"> -</t>
    </r>
    <r>
      <rPr>
        <sz val="11"/>
        <color theme="9" tint="-0.249977111117893"/>
        <rFont val="Arial Narrow"/>
        <family val="2"/>
      </rPr>
      <t xml:space="preserve"> </t>
    </r>
    <r>
      <rPr>
        <b/>
        <sz val="11"/>
        <color theme="9" tint="-0.249977111117893"/>
        <rFont val="Arial Narrow"/>
        <family val="2"/>
      </rPr>
      <t xml:space="preserve"> Hoja 6 Tabla de Impacto:</t>
    </r>
    <r>
      <rPr>
        <b/>
        <sz val="11"/>
        <rFont val="Arial Narrow"/>
        <family val="2"/>
      </rPr>
      <t xml:space="preserve"> </t>
    </r>
    <r>
      <rPr>
        <sz val="11"/>
        <rFont val="Arial Narrow"/>
        <family val="2"/>
      </rPr>
      <t>Tabla referente para todos los cálculos (no se diligencia)</t>
    </r>
  </si>
  <si>
    <r>
      <rPr>
        <sz val="10"/>
        <color theme="9" tint="-0.249977111117893"/>
        <rFont val="Arial Narrow"/>
        <family val="2"/>
      </rPr>
      <t xml:space="preserve"> -</t>
    </r>
    <r>
      <rPr>
        <sz val="11"/>
        <color theme="9" tint="-0.249977111117893"/>
        <rFont val="Arial Narrow"/>
        <family val="2"/>
      </rPr>
      <t xml:space="preserve"> </t>
    </r>
    <r>
      <rPr>
        <b/>
        <sz val="11"/>
        <color theme="9" tint="-0.249977111117893"/>
        <rFont val="Arial Narrow"/>
        <family val="2"/>
      </rPr>
      <t xml:space="preserve"> Hoja 7 Tabla de Valoración de Controles:</t>
    </r>
    <r>
      <rPr>
        <b/>
        <sz val="11"/>
        <rFont val="Arial Narrow"/>
        <family val="2"/>
      </rPr>
      <t xml:space="preserve"> </t>
    </r>
    <r>
      <rPr>
        <sz val="11"/>
        <rFont val="Arial Narrow"/>
        <family val="2"/>
      </rPr>
      <t>Tabla referente para todos los cálculos (no se diligencia)</t>
    </r>
  </si>
  <si>
    <t>Afectación Económica o presupuestal - No seleccionar</t>
  </si>
  <si>
    <t>Pérdida Reputacional - No seleccionar</t>
  </si>
  <si>
    <t>Fecha elaboración</t>
  </si>
  <si>
    <r>
      <rPr>
        <b/>
        <sz val="11"/>
        <color theme="1"/>
        <rFont val="Arial Narrow"/>
        <family val="2"/>
      </rPr>
      <t xml:space="preserve">*Nota: </t>
    </r>
    <r>
      <rPr>
        <sz val="11"/>
        <color theme="1"/>
        <rFont val="Arial Narrow"/>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</si>
  <si>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Componente que afecta</t>
  </si>
  <si>
    <t>Impacto residual</t>
  </si>
  <si>
    <t>Valoración de controles</t>
  </si>
  <si>
    <t>Nivel de riesgo residual</t>
  </si>
  <si>
    <t>Zona probabilidad residual</t>
  </si>
  <si>
    <t xml:space="preserve">Zona Impacto Residual </t>
  </si>
  <si>
    <t>Nivel de afectación a riesgo</t>
  </si>
  <si>
    <t>Diaria</t>
  </si>
  <si>
    <t>Semanal</t>
  </si>
  <si>
    <t>Mensual</t>
  </si>
  <si>
    <t>Semestral</t>
  </si>
  <si>
    <t>Anual</t>
  </si>
  <si>
    <t>Trimestral</t>
  </si>
  <si>
    <t>Cuatrimestral</t>
  </si>
  <si>
    <r>
      <t xml:space="preserve">CÓDIGO: 
</t>
    </r>
    <r>
      <rPr>
        <sz val="11"/>
        <color theme="1"/>
        <rFont val="Tahoma"/>
        <family val="2"/>
      </rPr>
      <t>FMAM-013</t>
    </r>
    <r>
      <rPr>
        <b/>
        <sz val="11"/>
        <color theme="1"/>
        <rFont val="Tahoma"/>
        <family val="2"/>
      </rPr>
      <t xml:space="preserve">
VERSIÓN: </t>
    </r>
    <r>
      <rPr>
        <sz val="11"/>
        <color theme="1"/>
        <rFont val="Tahoma"/>
        <family val="2"/>
      </rPr>
      <t>06</t>
    </r>
    <r>
      <rPr>
        <b/>
        <sz val="11"/>
        <color theme="1"/>
        <rFont val="Tahoma"/>
        <family val="2"/>
      </rPr>
      <t xml:space="preserve">
EMISIÓN:
</t>
    </r>
    <r>
      <rPr>
        <sz val="11"/>
        <color theme="1"/>
        <rFont val="Tahoma"/>
        <family val="2"/>
      </rPr>
      <t>05/12/2023</t>
    </r>
  </si>
  <si>
    <t>Frecuencia con la cual se realiza la actividad
-
Diligencie este campo</t>
  </si>
  <si>
    <t>Criterios de impacto
-
Diligencie este campo</t>
  </si>
  <si>
    <t>Periodicidad
Ejemplo: Diario, Semanal, Mensual, etc.</t>
  </si>
  <si>
    <t>Evidencia
Ejemplo: Informe de revisión, Acta de reunión.</t>
  </si>
  <si>
    <t>Ref. Riesgo
- 
Seleccione un valor</t>
  </si>
  <si>
    <t>No. Control
-
No editable</t>
  </si>
  <si>
    <t>Descripción Riesgo
-
No editable</t>
  </si>
  <si>
    <t>Riesgo Inherente
-
No editable</t>
  </si>
  <si>
    <r>
      <t xml:space="preserve">CÓDIGO: 
</t>
    </r>
    <r>
      <rPr>
        <sz val="11"/>
        <color theme="1"/>
        <rFont val="Tahoma"/>
        <family val="2"/>
      </rPr>
      <t>FMAM-013</t>
    </r>
    <r>
      <rPr>
        <b/>
        <sz val="11"/>
        <color theme="1"/>
        <rFont val="Tahoma"/>
        <family val="2"/>
      </rPr>
      <t xml:space="preserve">
VERSIÓN: </t>
    </r>
    <r>
      <rPr>
        <sz val="11"/>
        <color theme="1"/>
        <rFont val="Tahoma"/>
        <family val="2"/>
      </rPr>
      <t>06</t>
    </r>
    <r>
      <rPr>
        <b/>
        <sz val="11"/>
        <color theme="1"/>
        <rFont val="Tahoma"/>
        <family val="2"/>
      </rPr>
      <t xml:space="preserve">
EMISIÓN:
12/12/2023</t>
    </r>
  </si>
  <si>
    <r>
      <rPr>
        <b/>
        <sz val="22"/>
        <color theme="1"/>
        <rFont val="Tahoma"/>
        <family val="2"/>
      </rPr>
      <t xml:space="preserve">CÓDIGO: </t>
    </r>
    <r>
      <rPr>
        <sz val="22"/>
        <color theme="1"/>
        <rFont val="Tahoma"/>
        <family val="2"/>
      </rPr>
      <t xml:space="preserve">
FMAM-013
</t>
    </r>
    <r>
      <rPr>
        <b/>
        <sz val="22"/>
        <color theme="1"/>
        <rFont val="Tahoma"/>
        <family val="2"/>
      </rPr>
      <t>VERSIÓN:</t>
    </r>
    <r>
      <rPr>
        <sz val="22"/>
        <color theme="1"/>
        <rFont val="Tahoma"/>
        <family val="2"/>
      </rPr>
      <t xml:space="preserve"> 06
</t>
    </r>
    <r>
      <rPr>
        <b/>
        <sz val="22"/>
        <color theme="1"/>
        <rFont val="Tahoma"/>
        <family val="2"/>
      </rPr>
      <t>EMISIÓN:</t>
    </r>
    <r>
      <rPr>
        <sz val="22"/>
        <color theme="1"/>
        <rFont val="Tahoma"/>
        <family val="2"/>
      </rPr>
      <t xml:space="preserve">
12/12/2023</t>
    </r>
  </si>
  <si>
    <r>
      <t xml:space="preserve">CÓDIGO: 
</t>
    </r>
    <r>
      <rPr>
        <sz val="10"/>
        <color theme="1"/>
        <rFont val="Tahoma"/>
        <family val="2"/>
      </rPr>
      <t>FMAM-013</t>
    </r>
    <r>
      <rPr>
        <b/>
        <sz val="10"/>
        <color theme="1"/>
        <rFont val="Tahoma"/>
        <family val="2"/>
      </rPr>
      <t xml:space="preserve">
VERSIÓN: </t>
    </r>
    <r>
      <rPr>
        <sz val="10"/>
        <color theme="1"/>
        <rFont val="Tahoma"/>
        <family val="2"/>
      </rPr>
      <t>06</t>
    </r>
    <r>
      <rPr>
        <b/>
        <sz val="10"/>
        <color theme="1"/>
        <rFont val="Tahoma"/>
        <family val="2"/>
      </rPr>
      <t xml:space="preserve">
EMISIÓN:
</t>
    </r>
    <r>
      <rPr>
        <sz val="10"/>
        <color theme="1"/>
        <rFont val="Tahoma"/>
        <family val="2"/>
      </rPr>
      <t>12/12/2023</t>
    </r>
  </si>
  <si>
    <r>
      <t xml:space="preserve">CÓDIGO: 
</t>
    </r>
    <r>
      <rPr>
        <sz val="9"/>
        <color theme="1"/>
        <rFont val="Tahoma"/>
        <family val="2"/>
      </rPr>
      <t>FMAM-013</t>
    </r>
    <r>
      <rPr>
        <b/>
        <sz val="9"/>
        <color theme="1"/>
        <rFont val="Tahoma"/>
        <family val="2"/>
      </rPr>
      <t xml:space="preserve">
VERSIÓN: </t>
    </r>
    <r>
      <rPr>
        <sz val="9"/>
        <color theme="1"/>
        <rFont val="Tahoma"/>
        <family val="2"/>
      </rPr>
      <t>06</t>
    </r>
    <r>
      <rPr>
        <b/>
        <sz val="9"/>
        <color theme="1"/>
        <rFont val="Tahoma"/>
        <family val="2"/>
      </rPr>
      <t xml:space="preserve">
EMISIÓN:
</t>
    </r>
    <r>
      <rPr>
        <sz val="9"/>
        <color theme="1"/>
        <rFont val="Tahoma"/>
        <family val="2"/>
      </rPr>
      <t>12/12/2023</t>
    </r>
  </si>
  <si>
    <r>
      <t xml:space="preserve">CÓDIGO: 
</t>
    </r>
    <r>
      <rPr>
        <sz val="10"/>
        <color theme="1"/>
        <rFont val="Tahoma"/>
        <family val="2"/>
      </rPr>
      <t>FMAM-013</t>
    </r>
    <r>
      <rPr>
        <b/>
        <sz val="10"/>
        <color theme="1"/>
        <rFont val="Tahoma"/>
        <family val="2"/>
      </rPr>
      <t xml:space="preserve">
VERSIÓN: </t>
    </r>
    <r>
      <rPr>
        <sz val="10"/>
        <color theme="1"/>
        <rFont val="Tahoma"/>
        <family val="2"/>
      </rPr>
      <t>06</t>
    </r>
    <r>
      <rPr>
        <b/>
        <sz val="10"/>
        <color theme="1"/>
        <rFont val="Tahoma"/>
        <family val="2"/>
      </rPr>
      <t xml:space="preserve">
EMISIÓN:
12/12/2023</t>
    </r>
  </si>
  <si>
    <t>Este proceso aplica a todos los servidores públicos
de la Institución, desde la planeación de la gestión
del talento humano hasta la desvinculación del
personal de la Universidad.</t>
  </si>
  <si>
    <t xml:space="preserve"> Falta de competencia, conocimiento y experiencia en el servidor público</t>
  </si>
  <si>
    <t>Vinculación del personal que no cumple los requisitos establecidos en el manual de funciones</t>
  </si>
  <si>
    <t xml:space="preserve">Posibilidad de afectación reputacional por queja o reclamo de los grupos de interes por la  falta de competencia, conocimiento y experiencia en el servidor público debido a la vinculación del personal que no cumple los requisitos establecidos en el manual de funciones. </t>
  </si>
  <si>
    <t>El profesional responsable de la selección de personal, cada vez que se  va a  realizar un nombramiento, verifica el cumplimiento de requisitos antes de gestionar el nombramiento, comparando la documentación aportada por el aspirante en su hoja de vida con los requisitos exigidos en el Manual de funciones, registrando los resultados en el Formato listado de verificación de requisitos del cargo  FGRH- 103.  Posteriormente verifica antecendentes judiciales, fiscales y disciplinarios, esto lo hace  en la página web de las instituciones que emiten dichos certificados y los anexa a la historia laboral en caso de que el aspirante no los aporte. Asi mismo diligencia el formato  lista de chequeo para posesión (FGRH-122) constatando que el aspirate aportó todos los documentos solicitados en su hoja de vida.</t>
  </si>
  <si>
    <t>Accidentes de trabajo y enfermedad laboral materializada</t>
  </si>
  <si>
    <t>No identificación y gestión oportuna de los peligros a los que están expuestos los funcionarios.</t>
  </si>
  <si>
    <t>Posibilidad de afectación económica y reputacional por sanciones de entes reguladores y de control, o demandas y quejas de los funcionarios docentes y no docentes; debido a accidentes de trabajo y enfermedad laboral, originados por la no identificación y gestión oportuna de los peligros a los que están expuestos.</t>
  </si>
  <si>
    <t>El Responsable del SG SST, realiza anualmente actualización de la Matriz de Identificación de Peligros,Evaluación y valoración de Riesgos, con el propósito de identificar nuevos peligros a los que puedan estar expuestos los trabajadores y el personal involucrado con la universidad. Asi mismo evalúa y jerarquiza los riesgos y controles y determina medidas de intervención para evitar o reducir los eventuales daños, teniendo en cuenta la GTC-45.</t>
  </si>
  <si>
    <t>Matriz de Identificación de Peligros, Evaluación y valoración de Riesgos actualizada</t>
  </si>
  <si>
    <t>El Responsable de Seguridad y Salud en el Trabajo y el Coordinador del SIGEC, elaboran anualmente el Plan anual de SST, tomando como insumo la Matriz de Identificación de Peligros, Evaluación y valoración de Riesgos, la normatividad vigente, la autoevaluación de estándares mínimos y demás estadísticas del sistema. A este plan se le realiza revisiones periódicas por parte del Proceso de Gestión de la Calidad y seguimientos semestrales por parte del proceso de Seguimiento y Control para verificar la conformidad del sistema.</t>
  </si>
  <si>
    <t>Plan anual de mantenimiento y mejoramieto del SIGEC, Informes de seguimiento al plan anual.</t>
  </si>
  <si>
    <t>Socializar anualmente a los procesos responsables las medidas de intervención resultantes de la identificación de los peligros, evaluación y valoracion de riesgos, con el fin de establecer fechas de intervención.</t>
  </si>
  <si>
    <t>Acta de socialización.
Plan de intervención y seguimiento de la identificación de peligros, evaluación y valoración de riesgos</t>
  </si>
  <si>
    <t>Cada vez que se materialice un accidente o enfermedad laboral originado por un peligro no identificado, la Responsable del SG-SST deberá actualizar la matriz de indentificación de peligros, evaluación y valoración de riesgos. Así mismo, deberá socializarla.</t>
  </si>
  <si>
    <t xml:space="preserve">El Profesional de Talento Humano asignado para revisión de nómina, mensualmente  verifica la adecuada liquidación de la nomina del mes, revisando la nomina proyectada y comparandola con  las novedades recibidas y los salarios. </t>
  </si>
  <si>
    <t>Informe de revisión de nómina</t>
  </si>
  <si>
    <t>Comprobante de nómina</t>
  </si>
  <si>
    <t>Falta de personal de requerido</t>
  </si>
  <si>
    <t>Trámite inoportuno de las solicitudes de personal adicional (temporal) o a demoras en la vinculación de personal en la planta academico administrativa de la institución</t>
  </si>
  <si>
    <t xml:space="preserve">Posibilidad de afectación reputacional por incumplimiento en el servicio en las dependencias debido a falta de personal requerido,  ocasionado por el trámite inoportuno de las solicitudes de personal adicional (temporal) o a demoras en la vinculación de personal en la planta academico administrativa de la institución. </t>
  </si>
  <si>
    <t xml:space="preserve">El líder del proceso y el profesional encargado de nómina temporal, identifica anualmente las necesidades del talento humano requerido para el proximo año por parte de los procesos, elaborando Estudio técnico de necesidades de personal temporal, teniendo en cuenta los requerimientos de personal adicional realizados por los jefes de dependencia en el formato Requerimiento de personal adicional FGRH-092), el cual sirve de soporte a la solicitud realizada a Consejo Superior para aprobar planta temporal y suministrar el personal requerido a tiempo. En caso de no aprobarse se realizan los ajustes necesarios y se informa a las dependencias solicitantes, para que reasignen funciones en su dependencia. </t>
  </si>
  <si>
    <t>Formato Requerimiento de personal adicional (FGRH-092)
Estudio técnico</t>
  </si>
  <si>
    <t xml:space="preserve">El líder del proceso y el profesional responsable de selección, desarrollo humano y retiro, cada vez que se presente una vacante en la planta de personal academico administrativa de la institución, gestiona su vinculación, realizando revisión de hojas de vida de los aspirantes, verificación de cumplimiento de requisitos del cargo y selección del aspirante que cumpla con los reqisitos. Finalmente formaliza su vinculación a través de solicitud de elaboración de acto administrativo de vinculación y realizando la posesión.  </t>
  </si>
  <si>
    <t>Incumplimiento de actividades en las dependencias</t>
  </si>
  <si>
    <t>Inadecuado empalme de cargos administrativos</t>
  </si>
  <si>
    <t xml:space="preserve">Posibilidad de afectación reputacional por el incumplimiento de actividades en las dependencias, debido a un inadecuado empalme de cargos administrativos. </t>
  </si>
  <si>
    <t>El profesional de selección, desarrollo humano y retiro cada vez que se desvincule un funcionario de la planta academico administrativa de la institución, envía al funcionario que se va a retirar los formatos  paz y salvo para retiro de personal FGRH-097 e informe entrega de cargos FGHR-147 con el fin de que se evidencie la entrega de información y equipos a su cargo con el visto bueno de su jefe inmediato.</t>
  </si>
  <si>
    <t>El profesional de selección, ingreso, desarrollo humano y retiro, cada vez que se produzca un acto administrativo de posesión o desvinculación de un jefe de dependencia,  informa a la secretaria de la oficina de Talento Humano para que en un término no superior a diez dias de producido el acto administrativo de desvinculación o acta de posesión, programe con la oficina de Control Interno y subdirección de Almacén la entrega de inventario y del cargo.</t>
  </si>
  <si>
    <t>Incumplimiento a las normas del sistema de seguridad social</t>
  </si>
  <si>
    <t xml:space="preserve">Afiliación tardía de los funcionarios públicos. </t>
  </si>
  <si>
    <t xml:space="preserve">Posibilidad de afectación económica y reputacional por el incumplimiento a las normas del sistema de seguridad social  debido a la afiliación tardía de los funcionarios públicos. </t>
  </si>
  <si>
    <t>Los funcionarios responsables de la vinculación de los funcionarios docentes, funcionarios administrativos de planta academico administrativa y funcionarios administrativos de planta temporal; cada vez que se realice su vinculación sea por acta de posesión o resolución , informa mediante correo electrónico institucional al funcionario encargado de la seguridad social con el fin de que este inicie el respectivo trámite de afiliación a salud, pensión y riesgos laborales.</t>
  </si>
  <si>
    <t>Correos electrónicos
Constancias de afiliación.</t>
  </si>
  <si>
    <t>Antes de dar inicio a un semestre académico, se realiza una reunión con los jefes de departamento para coordinar las fechas de vinculación de los docentes catedráticos que inician labores en el siguiente semestre, si no se reunen, se envía comunicación escrita informando la necesidad de realizar las vinculaciones en las fechas establecidas, dejando evidencia en listado de asistencia de reunión o comunicaciones.</t>
  </si>
  <si>
    <t>Listado de asistencia o
Comunicación escita</t>
  </si>
  <si>
    <t>Cuando se presente reporte de vinculación tardía de los docentes catedráticos, el jefe de la oficina de gestión de talento humano enviara comunicación a los jefes de departamento y vicerrector academico solicitando que estos casos no se vuelvan a pesentar.</t>
  </si>
  <si>
    <t>Comunicación evniadad</t>
  </si>
  <si>
    <t xml:space="preserve">Suministro de información a funcionarios internos sin la debida justificación del porque es requerida y/o entrega a personas externas a la institución sin autorización. </t>
  </si>
  <si>
    <t>El profesional de sistemas de información cada vez que se reciba una solicitud de información sensible en la Oficina de Gestión de Talento Humano, corroborará y validará la finalidad de la información requerida para proceder a su suministro llevando un control de la información suministrada, en caso de no identificarse claramente en la solicitud recibida este proposito, devolverá a la dependencia solicitante con el fin de que se solicite nuevamente exponiendo la finalidad de la información requerida, dejando como evidencia la relación de suministro de información y correos de devolución de solicitudes( en caso de ser devueltas).</t>
  </si>
  <si>
    <t>relación de suministro de información y correos de devolución de solicitudes( en caso de ser devueltas).</t>
  </si>
  <si>
    <t xml:space="preserve">El profesional de selección, desarrollo humano y retiro cada vez que se vincule un profesional a dependencias que manejan información sensible tales como: Oficina de Gestión de Talento Humano, Oficina de Admisiones y Registro, Area fucnional de Archivo y Correspondencia, Oficina de Asuntos Jurídicos, Oficina de Contratación, Dirección de Asuntos Financieros, Oficina de Postgrados y la UAES; informa y verifica firma de acuerdo de confidencialidad por parte de dicho funcionario, una vez firmado remite este acuerdo a historia laboral para ser archivado. En caso de no firmarse este acuerdo, se levantará un acta en la que se informe el motivo por el cual no fue firmado por este funcionario dicho acuerdo. </t>
  </si>
  <si>
    <t>Incumplimientos, demoras y/o reprocesos en la prestación del servicio</t>
  </si>
  <si>
    <t>Inadecuada gestión de fuga del conocimiento</t>
  </si>
  <si>
    <t>Posibilidad de afectación reputacional por quejas o reclamos de los usuarios y las partes interesadas, debido a incumplimientos, demoras y/o reprocesos en la prestación del servicio, ocasionada por la inadecuada gestión de fuga del conocimiento.</t>
  </si>
  <si>
    <t>El líder del proceso y el profesional de selección, desarrollo humano y retiro, anualmente elaboran el inventario de conocimiento tácito y explícito y establecen las acciones para mitigar la fuga del conocimiento. Para esto, solicitan mediante comunicación escrita a cada jefe de dependencia la identificación del conocimiento tácito y explicito que debe ser gestionado. En caso de que algún jefe de dependencia requiera capacitación y orientación al respecto, se le realizará dejando evidencia en listados de asistencia.</t>
  </si>
  <si>
    <t>Inventario de conocimiento tácito</t>
  </si>
  <si>
    <t>Uso inadecuado e indebido de información sensible manejada por el proceso para favorecer intereses de terceros</t>
  </si>
  <si>
    <t xml:space="preserve">Posibilidad de afectación reputacional por el uso inadecuado e indebido de información sensible manejada por el proceso para favorecer intereses de terceros, debido a al suministro de información a funcionarios internos sin la debida justificación del porque es requerida y/o entrega a personas externas a la institución sin autorización. </t>
  </si>
  <si>
    <t>Liquidar intencionalmente un pago laboral no debido a un servidor público o tercero en los procesos de nómina</t>
  </si>
  <si>
    <t>Tráfico de influencia, Amiguismo, clientelismo y/o soborno</t>
  </si>
  <si>
    <t>Posibilidad de afectación reputacional o económica por queja o reclamo de los funcionarios públicos docentes y no docentes o denuncias, debido al tráfico de influencia, Amiguismo, clientelismo y/o soborno, ocasionado por la liquidación intencional de un pago laboral no debido a un servidor público o tercero en los procesos de nómina.</t>
  </si>
  <si>
    <t xml:space="preserve">Cada vez que se realice de manera no intencional una mala liquidación y pago de la nómina a un funcionario de la institución, el profesional responsable de la nómina realiza los ajustes requeridos en la nómina del mes siguiente. </t>
  </si>
  <si>
    <t>Posibilidad de afectación reputacional o económica por queja o reclamo de los funcionarios públicos docentes y no docentes o denuncias, debido al tráfico de influencia, amiguismo, clientelismo y/o soborno, ocasionado por el uso de la información que reposa en las historias laborales, bases de datos y software kactus, con fines diferentes a los institucionales para el beneficio personal o de terceros.</t>
  </si>
  <si>
    <t>Uso de la información que reposa en las historias laborales, bases de datos y software kactus, con fines diferentes a los institucionales para el beneficio personal o de terceros.</t>
  </si>
  <si>
    <t>Tráfico de influencia, amiguismo, clientelismo y/o soborno</t>
  </si>
  <si>
    <t>El profesional y/o técnico del archivo de historias laborales cada vez que reciba la solicitud de prestamos de una historia laboral por una de las dependencias autorizadas según lo dispuesto en el procedimiento organización, custodia y préstamo de historias laborales (PGRH-039), debe diligenciar el formato FGRH-174 Control de Préstamo de Historias Laborales y hacer seguimiento a su devolución oportuna. No se podrá hacer préstamo de historias laborales a funcionarios o dependencias no autorizadas.</t>
  </si>
  <si>
    <t>Formato FGRH-174 Control de Préstamo de Historias Laborales  diligenciado.
Periodicidad del control: cuando se requiera</t>
  </si>
  <si>
    <t>Formato listado de verificación de requisitos del cargo  FGRH- 103.  
Formato  lista de chequeo para posesión (FGRH-122) 
Periodicidad del control: cuando se vincule un servidor público</t>
  </si>
  <si>
    <t>Registro de actualización de la matriz de identificación de peligros, evaluación y valoración de riesgos (FGRH-188)
Matriz de Identificación de Peligros, Evaluación y valoración de Riesgos actualizada
Periodicidad del control: cuando se materialice el riesgo.</t>
  </si>
  <si>
    <t>Formato listado de verificación de requisitos del cargo  FGRH- 103.  
Comunicado de Solicitud de acto administrativo de nombramiento ante secretaria general
Formato lista de chequeo para posesión (FGRH-122) 
Periodicidad del control: cuando sea requerido</t>
  </si>
  <si>
    <t>Correo electrónico enviando los formatos  paz y salvo para retiro de personal FGRH-097 e informe entrega de cargos FGHR-147
Periodicidad del control: cuando sea requerido</t>
  </si>
  <si>
    <t>Correo electrónico y acta de entrega de inventario.
Periodicidad del control: cuando sea requerido</t>
  </si>
  <si>
    <t>Acuerdos de confidencialidad firmados
Periodicidad del control: cuando se vincule un servidor público</t>
  </si>
  <si>
    <t>Gestionar el desarrollo integral del talento humano, a través de la ejecución de las actividades de vinculación, formación, bienestar laboral, prevención y promoción de la salud de los trabajadores, permanencia y retiro de los servidores; contribuyendo al logro de los objetivos institucionales y la satisfacción de nuestros usuarios y demás partes interesadas.</t>
  </si>
  <si>
    <t>Gestión y Desarrollo del Talento Humano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</si>
</sst>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2" x14ac:knownFonts="1">
    <font>
      <sz val="11"/>
      <color theme="1"/>
      <name val="Calibri"/>
      <family val="2"/>
      <scheme val="minor"/>
    </font>
    <font>
      <sz val="11"/>
      <color theme="1"/>
      <name val="Arial Narrow"/>
      <family val="2"/>
    </font>
    <font>
      <sz val="11"/>
      <name val="Arial Narrow"/>
      <family val="2"/>
    </font>
    <font>
      <sz val="10"/>
      <color rgb="FF000000"/>
      <name val="Arial Narrow"/>
      <family val="2"/>
    </font>
    <font>
      <b/>
      <sz val="11"/>
      <color theme="1"/>
      <name val="Arial Narrow"/>
      <family val="2"/>
    </font>
    <font>
      <sz val="10"/>
      <color theme="1"/>
      <name val="Calibri"/>
      <family val="2"/>
      <scheme val="minor"/>
    </font>
    <font>
      <sz val="10"/>
      <color theme="1"/>
      <name val="Arial Narrow"/>
      <family val="2"/>
    </font>
    <font>
      <b/>
      <sz val="11"/>
      <color theme="9" tint="-0.249977111117893"/>
      <name val="Arial Narrow"/>
      <family val="2"/>
    </font>
    <font>
      <sz val="14"/>
      <color theme="1"/>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28"/>
      <color rgb="FF000000"/>
      <name val="Calibri"/>
      <family val="2"/>
    </font>
    <font>
      <b/>
      <sz val="36"/>
      <color rgb="FF000000"/>
      <name val="Calibri"/>
      <family val="2"/>
    </font>
    <font>
      <b/>
      <sz val="18"/>
      <color theme="1"/>
      <name val="Arial Narrow"/>
      <family val="2"/>
    </font>
    <font>
      <b/>
      <sz val="22"/>
      <color theme="1"/>
      <name val="Arial Narrow"/>
      <family val="2"/>
    </font>
    <font>
      <b/>
      <sz val="14"/>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sz val="10"/>
      <color theme="9" tint="-0.249977111117893"/>
      <name val="Arial Narrow"/>
      <family val="2"/>
    </font>
    <font>
      <sz val="11"/>
      <color theme="9" tint="-0.249977111117893"/>
      <name val="Arial Narrow"/>
      <family val="2"/>
    </font>
    <font>
      <sz val="11"/>
      <color theme="1"/>
      <name val="Tahoma"/>
      <family val="2"/>
    </font>
    <font>
      <b/>
      <sz val="11"/>
      <color theme="1"/>
      <name val="Tahoma"/>
      <family val="2"/>
    </font>
    <font>
      <b/>
      <sz val="14"/>
      <color theme="1"/>
      <name val="Tahoma"/>
      <family val="2"/>
    </font>
    <font>
      <b/>
      <sz val="28"/>
      <color theme="1"/>
      <name val="Tahoma"/>
      <family val="2"/>
    </font>
    <font>
      <sz val="22"/>
      <color theme="1"/>
      <name val="Tahoma"/>
      <family val="2"/>
    </font>
    <font>
      <b/>
      <sz val="18"/>
      <color theme="1"/>
      <name val="Tahoma"/>
      <family val="2"/>
    </font>
    <font>
      <sz val="8"/>
      <name val="Calibri"/>
      <family val="2"/>
      <scheme val="minor"/>
    </font>
    <font>
      <sz val="9"/>
      <color indexed="81"/>
      <name val="Tahoma"/>
      <family val="2"/>
    </font>
    <font>
      <b/>
      <sz val="9"/>
      <color indexed="81"/>
      <name val="Tahoma"/>
      <family val="2"/>
    </font>
    <font>
      <b/>
      <sz val="16"/>
      <color theme="1"/>
      <name val="Tahoma"/>
      <family val="2"/>
    </font>
    <font>
      <b/>
      <sz val="12"/>
      <color theme="1"/>
      <name val="Tahoma"/>
      <family val="2"/>
    </font>
    <font>
      <b/>
      <sz val="24"/>
      <color theme="1"/>
      <name val="Tahoma"/>
      <family val="2"/>
    </font>
    <font>
      <b/>
      <sz val="22"/>
      <color theme="1"/>
      <name val="Tahoma"/>
      <family val="2"/>
    </font>
    <font>
      <b/>
      <sz val="10"/>
      <color theme="1"/>
      <name val="Tahoma"/>
      <family val="2"/>
    </font>
    <font>
      <sz val="10"/>
      <color theme="1"/>
      <name val="Tahoma"/>
      <family val="2"/>
    </font>
    <font>
      <b/>
      <sz val="9"/>
      <color theme="1"/>
      <name val="Tahoma"/>
      <family val="2"/>
    </font>
    <font>
      <sz val="9"/>
      <color theme="1"/>
      <name val="Tahoma"/>
      <family val="2"/>
    </font>
    <font>
      <sz val="9"/>
      <color theme="1"/>
      <name val="Arial Narrow"/>
      <family val="2"/>
    </font>
  </fonts>
  <fills count="24">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9" tint="-0.249977111117893"/>
        <bgColor indexed="64"/>
      </patternFill>
    </fill>
    <fill>
      <patternFill patternType="solid">
        <fgColor theme="6" tint="0.39997558519241921"/>
        <bgColor indexed="64"/>
      </patternFill>
    </fill>
    <fill>
      <patternFill patternType="solid">
        <fgColor theme="0" tint="-0.249977111117893"/>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8" tint="0.79998168889431442"/>
        <bgColor indexed="64"/>
      </patternFill>
    </fill>
    <fill>
      <patternFill patternType="solid">
        <fgColor rgb="FFEAEAEA"/>
        <bgColor indexed="64"/>
      </patternFill>
    </fill>
  </fills>
  <borders count="79">
    <border>
      <left/>
      <right/>
      <top/>
      <bottom/>
      <diagonal/>
    </border>
    <border>
      <left style="dotted">
        <color rgb="FFF79646"/>
      </left>
      <right style="dotted">
        <color rgb="FFF79646"/>
      </right>
      <top style="dotted">
        <color rgb="FFF79646"/>
      </top>
      <bottom style="dotted">
        <color rgb="FFF79646"/>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tted">
        <color rgb="FFF79646"/>
      </left>
      <right/>
      <top style="dotted">
        <color rgb="FFF79646"/>
      </top>
      <bottom style="dotted">
        <color rgb="FFF79646"/>
      </bottom>
      <diagonal/>
    </border>
    <border>
      <left/>
      <right style="dotted">
        <color rgb="FFF79646"/>
      </right>
      <top style="dotted">
        <color rgb="FFF79646"/>
      </top>
      <bottom style="dotted">
        <color rgb="FFF79646"/>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5">
    <xf numFmtId="0" fontId="0" fillId="0" borderId="0"/>
    <xf numFmtId="9" fontId="15" fillId="0" borderId="0" applyFont="0" applyFill="0" applyBorder="0" applyAlignment="0" applyProtection="0"/>
    <xf numFmtId="0" fontId="42" fillId="0" borderId="0"/>
    <xf numFmtId="0" fontId="43" fillId="0" borderId="0"/>
    <xf numFmtId="0" fontId="5" fillId="0" borderId="0"/>
  </cellStyleXfs>
  <cellXfs count="390">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vertical="center"/>
    </xf>
    <xf numFmtId="0" fontId="4" fillId="2" borderId="0" xfId="0" applyFont="1" applyFill="1" applyAlignment="1">
      <alignment horizontal="center" vertical="center"/>
    </xf>
    <xf numFmtId="0" fontId="1" fillId="0" borderId="0" xfId="0" applyFont="1" applyAlignment="1">
      <alignment horizontal="center"/>
    </xf>
    <xf numFmtId="0" fontId="1" fillId="3" borderId="0" xfId="0" applyFont="1" applyFill="1"/>
    <xf numFmtId="0" fontId="5" fillId="0" borderId="0" xfId="0" applyFont="1"/>
    <xf numFmtId="0" fontId="3" fillId="0" borderId="1" xfId="0" applyFont="1" applyBorder="1" applyAlignment="1">
      <alignment horizontal="left" vertical="center" wrapText="1" indent="1" readingOrder="1"/>
    </xf>
    <xf numFmtId="0" fontId="9" fillId="0" borderId="0" xfId="0" applyFont="1" applyAlignment="1">
      <alignment horizontal="center" vertical="center" wrapText="1"/>
    </xf>
    <xf numFmtId="0" fontId="10" fillId="6" borderId="0" xfId="0" applyFont="1" applyFill="1" applyAlignment="1">
      <alignment horizontal="center" vertical="center" wrapText="1" readingOrder="1"/>
    </xf>
    <xf numFmtId="0" fontId="11" fillId="5" borderId="2" xfId="0" applyFont="1" applyFill="1" applyBorder="1" applyAlignment="1">
      <alignment horizontal="center" vertical="center" wrapText="1" readingOrder="1"/>
    </xf>
    <xf numFmtId="0" fontId="11" fillId="0" borderId="2" xfId="0" applyFont="1" applyBorder="1" applyAlignment="1">
      <alignment horizontal="justify" vertical="center" wrapText="1" readingOrder="1"/>
    </xf>
    <xf numFmtId="9" fontId="11" fillId="0" borderId="2" xfId="0" applyNumberFormat="1" applyFont="1" applyBorder="1" applyAlignment="1">
      <alignment horizontal="center" vertical="center" wrapText="1" readingOrder="1"/>
    </xf>
    <xf numFmtId="0" fontId="11" fillId="7" borderId="1" xfId="0" applyFont="1" applyFill="1" applyBorder="1" applyAlignment="1">
      <alignment horizontal="center" vertical="center" wrapText="1" readingOrder="1"/>
    </xf>
    <xf numFmtId="0" fontId="11" fillId="0" borderId="1" xfId="0" applyFont="1" applyBorder="1" applyAlignment="1">
      <alignment horizontal="justify" vertical="center" wrapText="1" readingOrder="1"/>
    </xf>
    <xf numFmtId="9" fontId="11" fillId="0" borderId="1" xfId="0" applyNumberFormat="1" applyFont="1" applyBorder="1" applyAlignment="1">
      <alignment horizontal="center" vertical="center" wrapText="1" readingOrder="1"/>
    </xf>
    <xf numFmtId="0" fontId="11" fillId="4" borderId="1" xfId="0" applyFont="1" applyFill="1" applyBorder="1" applyAlignment="1">
      <alignment horizontal="center" vertical="center" wrapText="1" readingOrder="1"/>
    </xf>
    <xf numFmtId="0" fontId="11" fillId="8" borderId="1" xfId="0" applyFont="1" applyFill="1" applyBorder="1" applyAlignment="1">
      <alignment horizontal="center" vertical="center" wrapText="1" readingOrder="1"/>
    </xf>
    <xf numFmtId="0" fontId="12" fillId="9" borderId="1" xfId="0" applyFont="1" applyFill="1" applyBorder="1" applyAlignment="1">
      <alignment horizontal="center" vertical="center" wrapText="1" readingOrder="1"/>
    </xf>
    <xf numFmtId="0" fontId="16" fillId="0" borderId="0" xfId="0" applyFont="1"/>
    <xf numFmtId="0" fontId="14" fillId="0" borderId="0" xfId="0" applyFont="1"/>
    <xf numFmtId="0" fontId="4" fillId="3" borderId="0" xfId="0" applyFont="1" applyFill="1" applyAlignment="1">
      <alignment horizontal="center" vertical="center"/>
    </xf>
    <xf numFmtId="0" fontId="1" fillId="3" borderId="0" xfId="0" applyFont="1" applyFill="1" applyAlignment="1">
      <alignment vertical="center"/>
    </xf>
    <xf numFmtId="0" fontId="26" fillId="0" borderId="0" xfId="0" applyFont="1" applyAlignment="1">
      <alignment vertical="center"/>
    </xf>
    <xf numFmtId="0" fontId="27" fillId="0" borderId="0" xfId="0" applyFont="1"/>
    <xf numFmtId="0" fontId="25" fillId="0" borderId="0" xfId="0" applyFont="1"/>
    <xf numFmtId="0" fontId="0" fillId="0" borderId="0" xfId="0" pivotButton="1"/>
    <xf numFmtId="0" fontId="13" fillId="0" borderId="0" xfId="0" applyFont="1" applyAlignment="1">
      <alignment horizontal="justify" vertical="center" wrapText="1" readingOrder="1"/>
    </xf>
    <xf numFmtId="0" fontId="28" fillId="0" borderId="0" xfId="0" applyFont="1"/>
    <xf numFmtId="0" fontId="30" fillId="6" borderId="0" xfId="0" applyFont="1" applyFill="1" applyAlignment="1">
      <alignment horizontal="center" vertical="center" wrapText="1" readingOrder="1"/>
    </xf>
    <xf numFmtId="0" fontId="31" fillId="5" borderId="2" xfId="0" applyFont="1" applyFill="1" applyBorder="1" applyAlignment="1">
      <alignment horizontal="center" vertical="center" wrapText="1" readingOrder="1"/>
    </xf>
    <xf numFmtId="0" fontId="31" fillId="7" borderId="1" xfId="0" applyFont="1" applyFill="1" applyBorder="1" applyAlignment="1">
      <alignment horizontal="center" vertical="center" wrapText="1" readingOrder="1"/>
    </xf>
    <xf numFmtId="0" fontId="31" fillId="4" borderId="1" xfId="0" applyFont="1" applyFill="1" applyBorder="1" applyAlignment="1">
      <alignment horizontal="center" vertical="center" wrapText="1" readingOrder="1"/>
    </xf>
    <xf numFmtId="0" fontId="31" fillId="8" borderId="1" xfId="0" applyFont="1" applyFill="1" applyBorder="1" applyAlignment="1">
      <alignment horizontal="center" vertical="center" wrapText="1" readingOrder="1"/>
    </xf>
    <xf numFmtId="0" fontId="32" fillId="9" borderId="1" xfId="0" applyFont="1" applyFill="1" applyBorder="1" applyAlignment="1">
      <alignment horizontal="center" vertical="center" wrapText="1" readingOrder="1"/>
    </xf>
    <xf numFmtId="0" fontId="31" fillId="0" borderId="2" xfId="0" applyFont="1" applyBorder="1" applyAlignment="1">
      <alignment horizontal="center" vertical="center" wrapText="1" readingOrder="1"/>
    </xf>
    <xf numFmtId="0" fontId="31" fillId="0" borderId="1" xfId="0" applyFont="1" applyBorder="1" applyAlignment="1">
      <alignment horizontal="center" vertical="center" wrapText="1" readingOrder="1"/>
    </xf>
    <xf numFmtId="0" fontId="0" fillId="3" borderId="0" xfId="0" applyFill="1"/>
    <xf numFmtId="0" fontId="44" fillId="3" borderId="37" xfId="2" applyFont="1" applyFill="1" applyBorder="1"/>
    <xf numFmtId="0" fontId="44" fillId="3" borderId="38" xfId="2" applyFont="1" applyFill="1" applyBorder="1"/>
    <xf numFmtId="0" fontId="44" fillId="3" borderId="39" xfId="2" applyFont="1" applyFill="1" applyBorder="1"/>
    <xf numFmtId="0" fontId="17" fillId="3" borderId="0" xfId="0" applyFont="1" applyFill="1" applyAlignment="1">
      <alignment vertical="center"/>
    </xf>
    <xf numFmtId="0" fontId="5" fillId="3" borderId="0" xfId="0" applyFont="1" applyFill="1"/>
    <xf numFmtId="0" fontId="34" fillId="3" borderId="0" xfId="0" applyFont="1" applyFill="1"/>
    <xf numFmtId="0" fontId="35" fillId="3" borderId="20" xfId="0" applyFont="1" applyFill="1" applyBorder="1" applyAlignment="1">
      <alignment horizontal="center" vertical="center" wrapText="1" readingOrder="1"/>
    </xf>
    <xf numFmtId="0" fontId="36" fillId="3" borderId="20" xfId="0" applyFont="1" applyFill="1" applyBorder="1" applyAlignment="1">
      <alignment horizontal="justify" vertical="center" wrapText="1" readingOrder="1"/>
    </xf>
    <xf numFmtId="9" fontId="35" fillId="3" borderId="29" xfId="0" applyNumberFormat="1" applyFont="1" applyFill="1" applyBorder="1" applyAlignment="1">
      <alignment horizontal="center" vertical="center" wrapText="1" readingOrder="1"/>
    </xf>
    <xf numFmtId="0" fontId="35" fillId="3" borderId="19" xfId="0" applyFont="1" applyFill="1" applyBorder="1" applyAlignment="1">
      <alignment horizontal="center" vertical="center" wrapText="1" readingOrder="1"/>
    </xf>
    <xf numFmtId="0" fontId="36" fillId="3" borderId="19" xfId="0" applyFont="1" applyFill="1" applyBorder="1" applyAlignment="1">
      <alignment horizontal="justify" vertical="center" wrapText="1" readingOrder="1"/>
    </xf>
    <xf numFmtId="9" fontId="35" fillId="3" borderId="24" xfId="0" applyNumberFormat="1" applyFont="1" applyFill="1" applyBorder="1" applyAlignment="1">
      <alignment horizontal="center" vertical="center" wrapText="1" readingOrder="1"/>
    </xf>
    <xf numFmtId="0" fontId="36" fillId="3" borderId="24" xfId="0" applyFont="1" applyFill="1" applyBorder="1" applyAlignment="1">
      <alignment horizontal="center" vertical="center" wrapText="1" readingOrder="1"/>
    </xf>
    <xf numFmtId="0" fontId="35" fillId="3" borderId="26" xfId="0" applyFont="1" applyFill="1" applyBorder="1" applyAlignment="1">
      <alignment horizontal="center" vertical="center" wrapText="1" readingOrder="1"/>
    </xf>
    <xf numFmtId="0" fontId="36" fillId="3" borderId="26" xfId="0" applyFont="1" applyFill="1" applyBorder="1" applyAlignment="1">
      <alignment horizontal="justify" vertical="center" wrapText="1" readingOrder="1"/>
    </xf>
    <xf numFmtId="0" fontId="36" fillId="3" borderId="27" xfId="0" applyFont="1" applyFill="1" applyBorder="1" applyAlignment="1">
      <alignment horizontal="center" vertical="center" wrapText="1" readingOrder="1"/>
    </xf>
    <xf numFmtId="0" fontId="41" fillId="3" borderId="0" xfId="0" applyFont="1" applyFill="1"/>
    <xf numFmtId="0" fontId="35" fillId="15" borderId="31" xfId="0" applyFont="1" applyFill="1" applyBorder="1" applyAlignment="1">
      <alignment horizontal="center" vertical="center" wrapText="1" readingOrder="1"/>
    </xf>
    <xf numFmtId="0" fontId="35" fillId="15" borderId="32" xfId="0" applyFont="1" applyFill="1" applyBorder="1" applyAlignment="1">
      <alignment horizontal="center" vertical="center" wrapText="1" readingOrder="1"/>
    </xf>
    <xf numFmtId="0" fontId="14" fillId="3" borderId="0" xfId="0" applyFont="1" applyFill="1"/>
    <xf numFmtId="0" fontId="29" fillId="3" borderId="0" xfId="0" applyFont="1" applyFill="1" applyAlignment="1">
      <alignment horizontal="center" vertical="center" wrapText="1"/>
    </xf>
    <xf numFmtId="0" fontId="13" fillId="3" borderId="0" xfId="0" applyFont="1" applyFill="1" applyAlignment="1">
      <alignment horizontal="justify" vertical="center" wrapText="1" readingOrder="1"/>
    </xf>
    <xf numFmtId="0" fontId="4" fillId="3" borderId="0" xfId="0" applyFont="1" applyFill="1" applyAlignment="1">
      <alignment vertical="center"/>
    </xf>
    <xf numFmtId="0" fontId="16" fillId="3" borderId="0" xfId="0" applyFont="1" applyFill="1"/>
    <xf numFmtId="0" fontId="4" fillId="3" borderId="0" xfId="0" applyFont="1" applyFill="1" applyAlignment="1">
      <alignment horizontal="left" vertical="center"/>
    </xf>
    <xf numFmtId="0" fontId="44" fillId="3" borderId="5" xfId="2" applyFont="1" applyFill="1" applyBorder="1"/>
    <xf numFmtId="0" fontId="49" fillId="3" borderId="0" xfId="0" applyFont="1" applyFill="1" applyAlignment="1">
      <alignment horizontal="left" vertical="center" wrapText="1"/>
    </xf>
    <xf numFmtId="0" fontId="50" fillId="3" borderId="0" xfId="0" applyFont="1" applyFill="1" applyAlignment="1">
      <alignment horizontal="left" vertical="top" wrapText="1"/>
    </xf>
    <xf numFmtId="0" fontId="44" fillId="3" borderId="0" xfId="2" applyFont="1" applyFill="1"/>
    <xf numFmtId="0" fontId="44" fillId="3" borderId="6" xfId="2" applyFont="1" applyFill="1" applyBorder="1"/>
    <xf numFmtId="0" fontId="44" fillId="3" borderId="7" xfId="2" applyFont="1" applyFill="1" applyBorder="1"/>
    <xf numFmtId="0" fontId="44" fillId="3" borderId="9" xfId="2" applyFont="1" applyFill="1" applyBorder="1"/>
    <xf numFmtId="0" fontId="44" fillId="3" borderId="8" xfId="2" applyFont="1" applyFill="1" applyBorder="1"/>
    <xf numFmtId="0" fontId="48" fillId="3" borderId="0" xfId="2" applyFont="1" applyFill="1" applyAlignment="1">
      <alignment horizontal="left" vertical="center" wrapText="1"/>
    </xf>
    <xf numFmtId="0" fontId="44" fillId="3" borderId="0" xfId="2" applyFont="1" applyFill="1" applyAlignment="1">
      <alignment horizontal="left" vertical="center" wrapText="1"/>
    </xf>
    <xf numFmtId="0" fontId="44" fillId="3" borderId="0" xfId="2" quotePrefix="1" applyFont="1" applyFill="1" applyAlignment="1">
      <alignment horizontal="left" vertical="center" wrapText="1"/>
    </xf>
    <xf numFmtId="0" fontId="46" fillId="3" borderId="5" xfId="2" quotePrefix="1" applyFont="1" applyFill="1" applyBorder="1" applyAlignment="1">
      <alignment horizontal="left" vertical="top" wrapText="1"/>
    </xf>
    <xf numFmtId="0" fontId="47" fillId="3" borderId="0" xfId="2" quotePrefix="1" applyFont="1" applyFill="1" applyAlignment="1">
      <alignment horizontal="left" vertical="top" wrapText="1"/>
    </xf>
    <xf numFmtId="0" fontId="47" fillId="3" borderId="6" xfId="2" quotePrefix="1" applyFont="1" applyFill="1" applyBorder="1" applyAlignment="1">
      <alignment horizontal="left" vertical="top" wrapText="1"/>
    </xf>
    <xf numFmtId="0" fontId="56" fillId="3" borderId="62" xfId="0" applyFont="1" applyFill="1" applyBorder="1" applyAlignment="1">
      <alignment horizontal="center" vertical="center"/>
    </xf>
    <xf numFmtId="0" fontId="0" fillId="3" borderId="0" xfId="0" applyFill="1" applyAlignment="1">
      <alignment horizontal="center"/>
    </xf>
    <xf numFmtId="0" fontId="56" fillId="3" borderId="0" xfId="0" applyFont="1" applyFill="1" applyAlignment="1">
      <alignment horizontal="center" vertical="center"/>
    </xf>
    <xf numFmtId="0" fontId="55" fillId="3" borderId="0" xfId="0" applyFont="1" applyFill="1" applyAlignment="1">
      <alignment horizontal="center" vertical="center"/>
    </xf>
    <xf numFmtId="9" fontId="1" fillId="0" borderId="19" xfId="0" applyNumberFormat="1" applyFont="1" applyBorder="1" applyAlignment="1" applyProtection="1">
      <alignment vertical="center" wrapText="1"/>
      <protection hidden="1"/>
    </xf>
    <xf numFmtId="9" fontId="1" fillId="0" borderId="26" xfId="0" applyNumberFormat="1" applyFont="1" applyBorder="1" applyAlignment="1" applyProtection="1">
      <alignment vertical="center" wrapText="1"/>
      <protection hidden="1"/>
    </xf>
    <xf numFmtId="0" fontId="4" fillId="0" borderId="38" xfId="0" applyFont="1" applyBorder="1" applyAlignment="1">
      <alignment vertical="center"/>
    </xf>
    <xf numFmtId="0" fontId="4" fillId="0" borderId="0" xfId="0" applyFont="1" applyAlignment="1">
      <alignment vertical="center"/>
    </xf>
    <xf numFmtId="0" fontId="0" fillId="0" borderId="0" xfId="0" applyAlignment="1">
      <alignment wrapText="1"/>
    </xf>
    <xf numFmtId="0" fontId="0" fillId="0" borderId="0" xfId="0" applyAlignment="1">
      <alignment textRotation="90"/>
    </xf>
    <xf numFmtId="0" fontId="0" fillId="0" borderId="0" xfId="0" applyAlignment="1">
      <alignment horizontal="center" wrapText="1"/>
    </xf>
    <xf numFmtId="0" fontId="4" fillId="0" borderId="76" xfId="0" applyFont="1" applyBorder="1" applyAlignment="1" applyProtection="1">
      <alignment horizontal="center" vertical="center"/>
      <protection hidden="1"/>
    </xf>
    <xf numFmtId="0" fontId="4" fillId="0" borderId="77" xfId="0" applyFont="1" applyBorder="1" applyAlignment="1" applyProtection="1">
      <alignment horizontal="center" vertical="center"/>
      <protection hidden="1"/>
    </xf>
    <xf numFmtId="0" fontId="55" fillId="3" borderId="0" xfId="0" applyFont="1" applyFill="1" applyAlignment="1">
      <alignment horizontal="center" vertical="center" wrapText="1"/>
    </xf>
    <xf numFmtId="0" fontId="0" fillId="3" borderId="0" xfId="0" applyFill="1" applyAlignment="1">
      <alignment horizontal="center" wrapText="1"/>
    </xf>
    <xf numFmtId="0" fontId="1" fillId="23" borderId="20" xfId="0" applyFont="1" applyFill="1" applyBorder="1" applyAlignment="1" applyProtection="1">
      <alignment horizontal="center" vertical="center"/>
      <protection hidden="1"/>
    </xf>
    <xf numFmtId="0" fontId="1" fillId="23" borderId="29" xfId="0" applyFont="1" applyFill="1" applyBorder="1" applyAlignment="1" applyProtection="1">
      <alignment horizontal="center" vertical="center" textRotation="90"/>
      <protection hidden="1"/>
    </xf>
    <xf numFmtId="164" fontId="1" fillId="23" borderId="70" xfId="1" applyNumberFormat="1" applyFont="1" applyFill="1" applyBorder="1" applyAlignment="1" applyProtection="1">
      <alignment horizontal="center" vertical="center"/>
      <protection hidden="1"/>
    </xf>
    <xf numFmtId="0" fontId="1" fillId="23" borderId="20" xfId="0" applyFont="1" applyFill="1" applyBorder="1" applyAlignment="1" applyProtection="1">
      <alignment horizontal="center" vertical="center" textRotation="90"/>
      <protection hidden="1"/>
    </xf>
    <xf numFmtId="0" fontId="1" fillId="23" borderId="19" xfId="0" applyFont="1" applyFill="1" applyBorder="1" applyAlignment="1" applyProtection="1">
      <alignment horizontal="center" vertical="center"/>
      <protection hidden="1"/>
    </xf>
    <xf numFmtId="0" fontId="1" fillId="23" borderId="24" xfId="0" applyFont="1" applyFill="1" applyBorder="1" applyAlignment="1" applyProtection="1">
      <alignment horizontal="center" vertical="center" textRotation="90"/>
      <protection hidden="1"/>
    </xf>
    <xf numFmtId="164" fontId="1" fillId="23" borderId="64" xfId="1" applyNumberFormat="1" applyFont="1" applyFill="1" applyBorder="1" applyAlignment="1" applyProtection="1">
      <alignment horizontal="center" vertical="center"/>
      <protection hidden="1"/>
    </xf>
    <xf numFmtId="0" fontId="1" fillId="23" borderId="19" xfId="0" applyFont="1" applyFill="1" applyBorder="1" applyAlignment="1" applyProtection="1">
      <alignment horizontal="center" vertical="center" textRotation="90"/>
      <protection hidden="1"/>
    </xf>
    <xf numFmtId="0" fontId="1" fillId="23" borderId="26" xfId="0" applyFont="1" applyFill="1" applyBorder="1" applyAlignment="1" applyProtection="1">
      <alignment horizontal="center" vertical="center"/>
      <protection hidden="1"/>
    </xf>
    <xf numFmtId="0" fontId="1" fillId="23" borderId="27" xfId="0" applyFont="1" applyFill="1" applyBorder="1" applyAlignment="1" applyProtection="1">
      <alignment horizontal="center" vertical="center" textRotation="90"/>
      <protection hidden="1"/>
    </xf>
    <xf numFmtId="0" fontId="1" fillId="23" borderId="26" xfId="0" applyFont="1" applyFill="1" applyBorder="1" applyAlignment="1" applyProtection="1">
      <alignment horizontal="center" vertical="center" textRotation="90"/>
      <protection hidden="1"/>
    </xf>
    <xf numFmtId="0" fontId="0" fillId="23" borderId="28" xfId="0" applyFill="1" applyBorder="1" applyAlignment="1" applyProtection="1">
      <alignment horizontal="center" vertical="center" wrapText="1"/>
      <protection locked="0" hidden="1"/>
    </xf>
    <xf numFmtId="0" fontId="0" fillId="23" borderId="20" xfId="0" applyFill="1" applyBorder="1" applyAlignment="1" applyProtection="1">
      <alignment vertical="center" wrapText="1"/>
      <protection hidden="1"/>
    </xf>
    <xf numFmtId="0" fontId="0" fillId="23" borderId="55" xfId="0" applyFill="1" applyBorder="1" applyAlignment="1" applyProtection="1">
      <alignment horizontal="center" vertical="center" textRotation="90" wrapText="1"/>
      <protection hidden="1"/>
    </xf>
    <xf numFmtId="0" fontId="1" fillId="23" borderId="28" xfId="0" applyFont="1" applyFill="1" applyBorder="1" applyAlignment="1" applyProtection="1">
      <alignment horizontal="center" vertical="center"/>
      <protection hidden="1"/>
    </xf>
    <xf numFmtId="0" fontId="1" fillId="0" borderId="69" xfId="0" applyFont="1" applyBorder="1" applyAlignment="1" applyProtection="1">
      <alignment horizontal="center" vertical="center" textRotation="90"/>
      <protection locked="0" hidden="1"/>
    </xf>
    <xf numFmtId="0" fontId="0" fillId="23" borderId="23" xfId="0" applyFill="1" applyBorder="1" applyAlignment="1" applyProtection="1">
      <alignment horizontal="center" vertical="center" wrapText="1"/>
      <protection locked="0" hidden="1"/>
    </xf>
    <xf numFmtId="0" fontId="0" fillId="23" borderId="19" xfId="0" applyFill="1" applyBorder="1" applyAlignment="1" applyProtection="1">
      <alignment vertical="center" wrapText="1"/>
      <protection hidden="1"/>
    </xf>
    <xf numFmtId="0" fontId="0" fillId="23" borderId="63" xfId="0" applyFill="1" applyBorder="1" applyAlignment="1" applyProtection="1">
      <alignment horizontal="center" vertical="center" textRotation="90" wrapText="1"/>
      <protection hidden="1"/>
    </xf>
    <xf numFmtId="0" fontId="1" fillId="23" borderId="23" xfId="0" applyFont="1" applyFill="1" applyBorder="1" applyAlignment="1" applyProtection="1">
      <alignment horizontal="center" vertical="center"/>
      <protection hidden="1"/>
    </xf>
    <xf numFmtId="0" fontId="6" fillId="0" borderId="19" xfId="0" applyFont="1" applyBorder="1" applyAlignment="1" applyProtection="1">
      <alignment horizontal="center" vertical="center" wrapText="1"/>
      <protection locked="0" hidden="1"/>
    </xf>
    <xf numFmtId="0" fontId="1" fillId="0" borderId="19" xfId="0" applyFont="1" applyBorder="1" applyAlignment="1" applyProtection="1">
      <alignment horizontal="center" vertical="center" textRotation="90"/>
      <protection locked="0" hidden="1"/>
    </xf>
    <xf numFmtId="0" fontId="1" fillId="0" borderId="62" xfId="0" applyFont="1" applyBorder="1" applyAlignment="1" applyProtection="1">
      <alignment horizontal="center" vertical="center" textRotation="90"/>
      <protection locked="0" hidden="1"/>
    </xf>
    <xf numFmtId="0" fontId="0" fillId="23" borderId="25" xfId="0" applyFill="1" applyBorder="1" applyAlignment="1" applyProtection="1">
      <alignment horizontal="center" vertical="center" wrapText="1"/>
      <protection locked="0" hidden="1"/>
    </xf>
    <xf numFmtId="0" fontId="1" fillId="23" borderId="25" xfId="0" applyFont="1" applyFill="1" applyBorder="1" applyAlignment="1" applyProtection="1">
      <alignment horizontal="center" vertical="center"/>
      <protection hidden="1"/>
    </xf>
    <xf numFmtId="0" fontId="6" fillId="0" borderId="26" xfId="0" applyFont="1" applyBorder="1" applyAlignment="1" applyProtection="1">
      <alignment horizontal="center" vertical="center" wrapText="1"/>
      <protection locked="0" hidden="1"/>
    </xf>
    <xf numFmtId="0" fontId="1" fillId="0" borderId="26" xfId="0" applyFont="1" applyBorder="1" applyAlignment="1" applyProtection="1">
      <alignment horizontal="center" vertical="center" textRotation="90"/>
      <protection locked="0" hidden="1"/>
    </xf>
    <xf numFmtId="0" fontId="1" fillId="0" borderId="75" xfId="0" applyFont="1" applyBorder="1" applyAlignment="1" applyProtection="1">
      <alignment horizontal="center" vertical="center" textRotation="90"/>
      <protection locked="0" hidden="1"/>
    </xf>
    <xf numFmtId="0" fontId="1" fillId="0" borderId="23" xfId="0" applyFont="1" applyBorder="1" applyAlignment="1" applyProtection="1">
      <alignment horizontal="center" vertical="center"/>
      <protection hidden="1"/>
    </xf>
    <xf numFmtId="0" fontId="1" fillId="0" borderId="19" xfId="0" applyFont="1" applyBorder="1" applyAlignment="1" applyProtection="1">
      <alignment horizontal="center" vertical="center" wrapText="1"/>
      <protection locked="0" hidden="1"/>
    </xf>
    <xf numFmtId="0" fontId="2" fillId="0" borderId="19" xfId="0" applyFont="1" applyBorder="1" applyAlignment="1" applyProtection="1">
      <alignment horizontal="center" vertical="center" wrapText="1"/>
      <protection locked="0" hidden="1"/>
    </xf>
    <xf numFmtId="0" fontId="1" fillId="0" borderId="62" xfId="0" applyFont="1" applyBorder="1" applyAlignment="1" applyProtection="1">
      <alignment horizontal="center" vertical="center" wrapText="1"/>
      <protection locked="0" hidden="1"/>
    </xf>
    <xf numFmtId="0" fontId="1" fillId="0" borderId="23" xfId="0" applyFont="1" applyBorder="1" applyAlignment="1" applyProtection="1">
      <alignment horizontal="center" vertical="center"/>
      <protection locked="0" hidden="1"/>
    </xf>
    <xf numFmtId="9" fontId="1" fillId="0" borderId="23" xfId="0" applyNumberFormat="1" applyFont="1" applyBorder="1" applyAlignment="1" applyProtection="1">
      <alignment horizontal="center" vertical="center" wrapText="1"/>
      <protection locked="0" hidden="1"/>
    </xf>
    <xf numFmtId="0" fontId="1" fillId="0" borderId="25" xfId="0" applyFont="1" applyBorder="1" applyAlignment="1" applyProtection="1">
      <alignment horizontal="center" vertical="center"/>
      <protection hidden="1"/>
    </xf>
    <xf numFmtId="0" fontId="1" fillId="0" borderId="26" xfId="0" applyFont="1" applyBorder="1" applyAlignment="1" applyProtection="1">
      <alignment horizontal="center" vertical="center" wrapText="1"/>
      <protection locked="0" hidden="1"/>
    </xf>
    <xf numFmtId="0" fontId="2" fillId="0" borderId="26" xfId="0" applyFont="1" applyBorder="1" applyAlignment="1" applyProtection="1">
      <alignment horizontal="center" vertical="center" wrapText="1"/>
      <protection locked="0" hidden="1"/>
    </xf>
    <xf numFmtId="0" fontId="1" fillId="0" borderId="75" xfId="0" applyFont="1" applyBorder="1" applyAlignment="1" applyProtection="1">
      <alignment horizontal="center" vertical="center" wrapText="1"/>
      <protection locked="0" hidden="1"/>
    </xf>
    <xf numFmtId="0" fontId="1" fillId="0" borderId="25" xfId="0" applyFont="1" applyBorder="1" applyAlignment="1" applyProtection="1">
      <alignment horizontal="center" vertical="center"/>
      <protection locked="0" hidden="1"/>
    </xf>
    <xf numFmtId="9" fontId="1" fillId="0" borderId="25" xfId="0" applyNumberFormat="1" applyFont="1" applyBorder="1" applyAlignment="1" applyProtection="1">
      <alignment horizontal="center" vertical="center" wrapText="1"/>
      <protection locked="0" hidden="1"/>
    </xf>
    <xf numFmtId="0" fontId="4" fillId="23" borderId="19" xfId="0" applyFont="1" applyFill="1" applyBorder="1" applyAlignment="1" applyProtection="1">
      <alignment horizontal="center" vertical="center" wrapText="1"/>
      <protection hidden="1"/>
    </xf>
    <xf numFmtId="9" fontId="1" fillId="23" borderId="24" xfId="0" applyNumberFormat="1" applyFont="1" applyFill="1" applyBorder="1" applyAlignment="1" applyProtection="1">
      <alignment horizontal="center" vertical="center" wrapText="1"/>
      <protection hidden="1"/>
    </xf>
    <xf numFmtId="0" fontId="4" fillId="23" borderId="26" xfId="0" applyFont="1" applyFill="1" applyBorder="1" applyAlignment="1" applyProtection="1">
      <alignment horizontal="center" vertical="center" wrapText="1"/>
      <protection hidden="1"/>
    </xf>
    <xf numFmtId="9" fontId="1" fillId="23" borderId="27" xfId="0" applyNumberFormat="1" applyFont="1" applyFill="1" applyBorder="1" applyAlignment="1" applyProtection="1">
      <alignment horizontal="center" vertical="center" wrapText="1"/>
      <protection hidden="1"/>
    </xf>
    <xf numFmtId="0" fontId="6" fillId="0" borderId="20" xfId="0" applyFont="1" applyBorder="1" applyAlignment="1" applyProtection="1">
      <alignment horizontal="center" vertical="center" wrapText="1"/>
      <protection locked="0" hidden="1"/>
    </xf>
    <xf numFmtId="0" fontId="4" fillId="19" borderId="78" xfId="0" applyFont="1" applyFill="1" applyBorder="1" applyAlignment="1">
      <alignment horizontal="center" vertical="center" textRotation="90"/>
    </xf>
    <xf numFmtId="0" fontId="4" fillId="19" borderId="78" xfId="0" applyFont="1" applyFill="1" applyBorder="1" applyAlignment="1">
      <alignment horizontal="center" vertical="center" textRotation="90" wrapText="1"/>
    </xf>
    <xf numFmtId="0" fontId="64" fillId="3" borderId="62" xfId="0" applyFont="1" applyFill="1" applyBorder="1" applyAlignment="1">
      <alignment horizontal="center" vertical="center"/>
    </xf>
    <xf numFmtId="0" fontId="50" fillId="3" borderId="50" xfId="2" applyFont="1" applyFill="1" applyBorder="1" applyAlignment="1">
      <alignment horizontal="justify" vertical="center" wrapText="1"/>
    </xf>
    <xf numFmtId="0" fontId="50" fillId="3" borderId="51" xfId="2" applyFont="1" applyFill="1" applyBorder="1" applyAlignment="1">
      <alignment horizontal="justify" vertical="center" wrapText="1"/>
    </xf>
    <xf numFmtId="0" fontId="49" fillId="3" borderId="57" xfId="0" applyFont="1" applyFill="1" applyBorder="1" applyAlignment="1">
      <alignment horizontal="left" vertical="center" wrapText="1"/>
    </xf>
    <xf numFmtId="0" fontId="49" fillId="3" borderId="58" xfId="0" applyFont="1" applyFill="1" applyBorder="1" applyAlignment="1">
      <alignment horizontal="left" vertical="center" wrapText="1"/>
    </xf>
    <xf numFmtId="0" fontId="49" fillId="3" borderId="44" xfId="3" applyFont="1" applyFill="1" applyBorder="1" applyAlignment="1">
      <alignment horizontal="left" vertical="top" wrapText="1" readingOrder="1"/>
    </xf>
    <xf numFmtId="0" fontId="49" fillId="3" borderId="45" xfId="3" applyFont="1" applyFill="1" applyBorder="1" applyAlignment="1">
      <alignment horizontal="left" vertical="top" wrapText="1" readingOrder="1"/>
    </xf>
    <xf numFmtId="0" fontId="50" fillId="3" borderId="46" xfId="2" applyFont="1" applyFill="1" applyBorder="1" applyAlignment="1">
      <alignment horizontal="justify" vertical="center" wrapText="1"/>
    </xf>
    <xf numFmtId="0" fontId="50" fillId="3" borderId="47" xfId="2" applyFont="1" applyFill="1" applyBorder="1" applyAlignment="1">
      <alignment horizontal="justify" vertical="center" wrapText="1"/>
    </xf>
    <xf numFmtId="0" fontId="49" fillId="3" borderId="48" xfId="0" applyFont="1" applyFill="1" applyBorder="1" applyAlignment="1">
      <alignment horizontal="left" vertical="center" wrapText="1"/>
    </xf>
    <xf numFmtId="0" fontId="49" fillId="3" borderId="49" xfId="0" applyFont="1" applyFill="1" applyBorder="1" applyAlignment="1">
      <alignment horizontal="left" vertical="center" wrapText="1"/>
    </xf>
    <xf numFmtId="0" fontId="44" fillId="3" borderId="5" xfId="2" applyFont="1" applyFill="1" applyBorder="1" applyAlignment="1">
      <alignment horizontal="left" vertical="top" wrapText="1"/>
    </xf>
    <xf numFmtId="0" fontId="44" fillId="3" borderId="0" xfId="2" applyFont="1" applyFill="1" applyAlignment="1">
      <alignment horizontal="left" vertical="top" wrapText="1"/>
    </xf>
    <xf numFmtId="0" fontId="44" fillId="3" borderId="6" xfId="2" applyFont="1" applyFill="1" applyBorder="1" applyAlignment="1">
      <alignment horizontal="left" vertical="top" wrapText="1"/>
    </xf>
    <xf numFmtId="0" fontId="49" fillId="3" borderId="59" xfId="0" applyFont="1" applyFill="1" applyBorder="1" applyAlignment="1">
      <alignment horizontal="left" vertical="center" wrapText="1"/>
    </xf>
    <xf numFmtId="0" fontId="49" fillId="3" borderId="60" xfId="0" applyFont="1" applyFill="1" applyBorder="1" applyAlignment="1">
      <alignment horizontal="left" vertical="center" wrapText="1"/>
    </xf>
    <xf numFmtId="0" fontId="50" fillId="3" borderId="52" xfId="0" applyFont="1" applyFill="1" applyBorder="1" applyAlignment="1">
      <alignment horizontal="justify" vertical="center" wrapText="1"/>
    </xf>
    <xf numFmtId="0" fontId="50" fillId="3" borderId="53" xfId="0" applyFont="1" applyFill="1" applyBorder="1" applyAlignment="1">
      <alignment horizontal="justify" vertical="center" wrapText="1"/>
    </xf>
    <xf numFmtId="0" fontId="44" fillId="0" borderId="5" xfId="2" quotePrefix="1" applyFont="1" applyBorder="1" applyAlignment="1">
      <alignment horizontal="left" vertical="center" wrapText="1"/>
    </xf>
    <xf numFmtId="0" fontId="44" fillId="0" borderId="0" xfId="2" quotePrefix="1" applyFont="1" applyAlignment="1">
      <alignment horizontal="left" vertical="center" wrapText="1"/>
    </xf>
    <xf numFmtId="0" fontId="44" fillId="0" borderId="6" xfId="2" quotePrefix="1" applyFont="1" applyBorder="1" applyAlignment="1">
      <alignment horizontal="left" vertical="center" wrapText="1"/>
    </xf>
    <xf numFmtId="0" fontId="44" fillId="0" borderId="54" xfId="2" quotePrefix="1" applyFont="1" applyBorder="1" applyAlignment="1">
      <alignment horizontal="left" vertical="center" wrapText="1"/>
    </xf>
    <xf numFmtId="0" fontId="44" fillId="0" borderId="55" xfId="2" quotePrefix="1" applyFont="1" applyBorder="1" applyAlignment="1">
      <alignment horizontal="left" vertical="center" wrapText="1"/>
    </xf>
    <xf numFmtId="0" fontId="44" fillId="0" borderId="56" xfId="2" quotePrefix="1" applyFont="1" applyBorder="1" applyAlignment="1">
      <alignment horizontal="left" vertical="center" wrapText="1"/>
    </xf>
    <xf numFmtId="0" fontId="46" fillId="3" borderId="37" xfId="2" quotePrefix="1" applyFont="1" applyFill="1" applyBorder="1" applyAlignment="1">
      <alignment horizontal="left" vertical="top" wrapText="1"/>
    </xf>
    <xf numFmtId="0" fontId="47" fillId="3" borderId="38" xfId="2" quotePrefix="1" applyFont="1" applyFill="1" applyBorder="1" applyAlignment="1">
      <alignment horizontal="left" vertical="top" wrapText="1"/>
    </xf>
    <xf numFmtId="0" fontId="47" fillId="3" borderId="39" xfId="2" quotePrefix="1" applyFont="1" applyFill="1" applyBorder="1" applyAlignment="1">
      <alignment horizontal="left" vertical="top" wrapText="1"/>
    </xf>
    <xf numFmtId="0" fontId="44" fillId="0" borderId="5" xfId="2" quotePrefix="1" applyFont="1" applyBorder="1" applyAlignment="1">
      <alignment horizontal="left" vertical="top" wrapText="1"/>
    </xf>
    <xf numFmtId="0" fontId="44" fillId="0" borderId="0" xfId="2" quotePrefix="1" applyFont="1" applyAlignment="1">
      <alignment horizontal="left" vertical="top" wrapText="1"/>
    </xf>
    <xf numFmtId="0" fontId="44" fillId="0" borderId="6" xfId="2" quotePrefix="1" applyFont="1" applyBorder="1" applyAlignment="1">
      <alignment horizontal="left" vertical="top" wrapText="1"/>
    </xf>
    <xf numFmtId="0" fontId="49" fillId="14" borderId="40" xfId="3" applyFont="1" applyFill="1" applyBorder="1" applyAlignment="1">
      <alignment horizontal="center" vertical="center" wrapText="1"/>
    </xf>
    <xf numFmtId="0" fontId="49" fillId="14" borderId="41" xfId="3" applyFont="1" applyFill="1" applyBorder="1" applyAlignment="1">
      <alignment horizontal="center" vertical="center" wrapText="1"/>
    </xf>
    <xf numFmtId="0" fontId="49" fillId="14" borderId="42" xfId="2" applyFont="1" applyFill="1" applyBorder="1" applyAlignment="1">
      <alignment horizontal="center" vertical="center"/>
    </xf>
    <xf numFmtId="0" fontId="49" fillId="14" borderId="43" xfId="2" applyFont="1" applyFill="1" applyBorder="1" applyAlignment="1">
      <alignment horizontal="center" vertical="center"/>
    </xf>
    <xf numFmtId="0" fontId="2" fillId="3" borderId="54" xfId="2" quotePrefix="1" applyFont="1" applyFill="1" applyBorder="1" applyAlignment="1">
      <alignment horizontal="justify" vertical="center" wrapText="1"/>
    </xf>
    <xf numFmtId="0" fontId="2" fillId="3" borderId="55" xfId="2" quotePrefix="1" applyFont="1" applyFill="1" applyBorder="1" applyAlignment="1">
      <alignment horizontal="justify" vertical="center" wrapText="1"/>
    </xf>
    <xf numFmtId="0" fontId="2" fillId="3" borderId="56" xfId="2" quotePrefix="1" applyFont="1" applyFill="1" applyBorder="1" applyAlignment="1">
      <alignment horizontal="justify" vertical="center" wrapText="1"/>
    </xf>
    <xf numFmtId="0" fontId="0" fillId="3" borderId="61" xfId="0" applyFill="1" applyBorder="1" applyAlignment="1">
      <alignment horizontal="center"/>
    </xf>
    <xf numFmtId="0" fontId="0" fillId="3" borderId="20" xfId="0" applyFill="1" applyBorder="1" applyAlignment="1">
      <alignment horizontal="center"/>
    </xf>
    <xf numFmtId="0" fontId="55" fillId="3" borderId="61" xfId="0" applyFont="1" applyFill="1" applyBorder="1" applyAlignment="1">
      <alignment horizontal="center" vertical="center" wrapText="1"/>
    </xf>
    <xf numFmtId="0" fontId="55" fillId="3" borderId="20" xfId="0" applyFont="1" applyFill="1" applyBorder="1" applyAlignment="1">
      <alignment horizontal="center" vertical="center"/>
    </xf>
    <xf numFmtId="0" fontId="56" fillId="3" borderId="62" xfId="0" applyFont="1" applyFill="1" applyBorder="1" applyAlignment="1">
      <alignment horizontal="center" vertical="center"/>
    </xf>
    <xf numFmtId="0" fontId="56" fillId="3" borderId="63" xfId="0" applyFont="1" applyFill="1" applyBorder="1" applyAlignment="1">
      <alignment horizontal="center" vertical="center"/>
    </xf>
    <xf numFmtId="0" fontId="56" fillId="3" borderId="64" xfId="0" applyFont="1" applyFill="1" applyBorder="1" applyAlignment="1">
      <alignment horizontal="center" vertical="center"/>
    </xf>
    <xf numFmtId="0" fontId="45" fillId="14" borderId="34" xfId="2" applyFont="1" applyFill="1" applyBorder="1" applyAlignment="1">
      <alignment horizontal="center" vertical="center" wrapText="1"/>
    </xf>
    <xf numFmtId="0" fontId="45" fillId="14" borderId="35" xfId="2" applyFont="1" applyFill="1" applyBorder="1" applyAlignment="1">
      <alignment horizontal="center" vertical="center" wrapText="1"/>
    </xf>
    <xf numFmtId="0" fontId="45" fillId="14" borderId="36" xfId="2" applyFont="1" applyFill="1" applyBorder="1" applyAlignment="1">
      <alignment horizontal="center" vertical="center" wrapText="1"/>
    </xf>
    <xf numFmtId="0" fontId="1" fillId="0" borderId="74" xfId="0" applyFont="1" applyBorder="1" applyAlignment="1">
      <alignment horizontal="center" vertical="center"/>
    </xf>
    <xf numFmtId="0" fontId="1" fillId="0" borderId="0" xfId="0" applyFont="1" applyAlignment="1">
      <alignment horizontal="center" vertical="center"/>
    </xf>
    <xf numFmtId="0" fontId="1" fillId="0" borderId="69" xfId="0" applyFont="1" applyBorder="1" applyAlignment="1">
      <alignment horizontal="center" vertical="center" wrapText="1"/>
    </xf>
    <xf numFmtId="0" fontId="1" fillId="0" borderId="55" xfId="0" applyFont="1" applyBorder="1" applyAlignment="1">
      <alignment horizontal="center" vertical="center" wrapText="1"/>
    </xf>
    <xf numFmtId="0" fontId="1" fillId="0" borderId="70" xfId="0" applyFont="1" applyBorder="1" applyAlignment="1">
      <alignment horizontal="center" vertical="center" wrapText="1"/>
    </xf>
    <xf numFmtId="0" fontId="4" fillId="21" borderId="71" xfId="0" applyFont="1" applyFill="1" applyBorder="1" applyAlignment="1">
      <alignment horizontal="center" vertical="center" wrapText="1"/>
    </xf>
    <xf numFmtId="0" fontId="4" fillId="21" borderId="23" xfId="0" applyFont="1" applyFill="1" applyBorder="1" applyAlignment="1">
      <alignment horizontal="center" vertical="center" wrapText="1"/>
    </xf>
    <xf numFmtId="0" fontId="4" fillId="21" borderId="73" xfId="0" applyFont="1" applyFill="1" applyBorder="1" applyAlignment="1">
      <alignment horizontal="center" vertical="center" wrapText="1"/>
    </xf>
    <xf numFmtId="0" fontId="4" fillId="21" borderId="19" xfId="0" applyFont="1" applyFill="1" applyBorder="1" applyAlignment="1">
      <alignment horizontal="center" vertical="center" wrapText="1"/>
    </xf>
    <xf numFmtId="0" fontId="4" fillId="21" borderId="19" xfId="0" applyFont="1" applyFill="1" applyBorder="1" applyAlignment="1">
      <alignment horizontal="center" vertical="center"/>
    </xf>
    <xf numFmtId="0" fontId="4" fillId="21" borderId="72" xfId="0" applyFont="1" applyFill="1" applyBorder="1" applyAlignment="1">
      <alignment horizontal="center" vertical="center"/>
    </xf>
    <xf numFmtId="0" fontId="4" fillId="21" borderId="24" xfId="0" applyFont="1" applyFill="1" applyBorder="1" applyAlignment="1">
      <alignment horizontal="center" vertical="center"/>
    </xf>
    <xf numFmtId="0" fontId="4" fillId="19" borderId="56" xfId="0" applyFont="1" applyFill="1" applyBorder="1" applyAlignment="1">
      <alignment horizontal="center" vertical="center" wrapText="1"/>
    </xf>
    <xf numFmtId="0" fontId="4" fillId="19" borderId="76" xfId="0" applyFont="1" applyFill="1" applyBorder="1" applyAlignment="1">
      <alignment horizontal="center" vertical="center" wrapText="1"/>
    </xf>
    <xf numFmtId="0" fontId="24" fillId="19" borderId="28" xfId="0" applyFont="1" applyFill="1" applyBorder="1" applyAlignment="1">
      <alignment horizontal="center" vertical="center" textRotation="90"/>
    </xf>
    <xf numFmtId="0" fontId="24" fillId="19" borderId="23" xfId="0" applyFont="1" applyFill="1" applyBorder="1" applyAlignment="1">
      <alignment horizontal="center" vertical="center" textRotation="90"/>
    </xf>
    <xf numFmtId="0" fontId="4" fillId="19" borderId="20" xfId="0" applyFont="1" applyFill="1" applyBorder="1" applyAlignment="1">
      <alignment horizontal="center" vertical="center"/>
    </xf>
    <xf numFmtId="0" fontId="4" fillId="19" borderId="19" xfId="0" applyFont="1" applyFill="1" applyBorder="1" applyAlignment="1">
      <alignment horizontal="center" vertical="center"/>
    </xf>
    <xf numFmtId="0" fontId="4" fillId="19" borderId="20" xfId="0" applyFont="1" applyFill="1" applyBorder="1" applyAlignment="1">
      <alignment horizontal="center" vertical="center" wrapText="1"/>
    </xf>
    <xf numFmtId="0" fontId="4" fillId="19" borderId="19" xfId="0" applyFont="1" applyFill="1" applyBorder="1" applyAlignment="1">
      <alignment horizontal="center" vertical="center" wrapText="1"/>
    </xf>
    <xf numFmtId="0" fontId="4" fillId="19" borderId="69" xfId="0" applyFont="1" applyFill="1" applyBorder="1" applyAlignment="1">
      <alignment horizontal="center" vertical="center" wrapText="1"/>
    </xf>
    <xf numFmtId="0" fontId="4" fillId="19" borderId="62" xfId="0" applyFont="1" applyFill="1" applyBorder="1" applyAlignment="1">
      <alignment horizontal="center" vertical="center" wrapText="1"/>
    </xf>
    <xf numFmtId="0" fontId="4" fillId="20" borderId="71" xfId="0" applyFont="1" applyFill="1" applyBorder="1" applyAlignment="1">
      <alignment horizontal="center" vertical="center" wrapText="1"/>
    </xf>
    <xf numFmtId="0" fontId="4" fillId="20" borderId="23" xfId="0" applyFont="1" applyFill="1" applyBorder="1" applyAlignment="1">
      <alignment horizontal="center" vertical="center" wrapText="1"/>
    </xf>
    <xf numFmtId="0" fontId="4" fillId="20" borderId="73" xfId="0" applyFont="1" applyFill="1" applyBorder="1" applyAlignment="1">
      <alignment horizontal="center" vertical="center" wrapText="1"/>
    </xf>
    <xf numFmtId="0" fontId="4" fillId="20" borderId="19" xfId="0" applyFont="1" applyFill="1" applyBorder="1" applyAlignment="1">
      <alignment horizontal="center" vertical="center" wrapText="1"/>
    </xf>
    <xf numFmtId="0" fontId="4" fillId="20" borderId="72" xfId="0" applyFont="1" applyFill="1" applyBorder="1" applyAlignment="1">
      <alignment horizontal="center" vertical="center"/>
    </xf>
    <xf numFmtId="0" fontId="4" fillId="20" borderId="24" xfId="0" applyFont="1" applyFill="1" applyBorder="1" applyAlignment="1">
      <alignment horizontal="center" vertical="center"/>
    </xf>
    <xf numFmtId="0" fontId="4" fillId="19" borderId="30" xfId="0" applyFont="1" applyFill="1" applyBorder="1" applyAlignment="1">
      <alignment horizontal="center" vertical="center"/>
    </xf>
    <xf numFmtId="0" fontId="4" fillId="19" borderId="31" xfId="0" applyFont="1" applyFill="1" applyBorder="1" applyAlignment="1">
      <alignment horizontal="center" vertical="center"/>
    </xf>
    <xf numFmtId="0" fontId="4" fillId="19" borderId="32" xfId="0" applyFont="1" applyFill="1" applyBorder="1" applyAlignment="1">
      <alignment horizontal="center" vertical="center"/>
    </xf>
    <xf numFmtId="0" fontId="64" fillId="3" borderId="62" xfId="0" applyFont="1" applyFill="1" applyBorder="1" applyAlignment="1">
      <alignment horizontal="center" vertical="center"/>
    </xf>
    <xf numFmtId="0" fontId="64" fillId="3" borderId="63" xfId="0" applyFont="1" applyFill="1" applyBorder="1" applyAlignment="1">
      <alignment horizontal="center" vertical="center"/>
    </xf>
    <xf numFmtId="0" fontId="64" fillId="3" borderId="64" xfId="0" applyFont="1" applyFill="1" applyBorder="1" applyAlignment="1">
      <alignment horizontal="center" vertical="center"/>
    </xf>
    <xf numFmtId="0" fontId="67" fillId="3" borderId="67" xfId="0" applyFont="1" applyFill="1" applyBorder="1" applyAlignment="1">
      <alignment horizontal="center" vertical="center" wrapText="1"/>
    </xf>
    <xf numFmtId="0" fontId="67" fillId="3" borderId="68" xfId="0" applyFont="1" applyFill="1" applyBorder="1" applyAlignment="1">
      <alignment horizontal="center" vertical="center" wrapText="1"/>
    </xf>
    <xf numFmtId="0" fontId="67" fillId="3" borderId="69" xfId="0" applyFont="1" applyFill="1" applyBorder="1" applyAlignment="1">
      <alignment horizontal="center" vertical="center" wrapText="1"/>
    </xf>
    <xf numFmtId="0" fontId="67" fillId="3" borderId="70" xfId="0" applyFont="1" applyFill="1" applyBorder="1" applyAlignment="1">
      <alignment horizontal="center" vertical="center" wrapText="1"/>
    </xf>
    <xf numFmtId="0" fontId="8" fillId="3" borderId="62" xfId="0" applyFont="1" applyFill="1" applyBorder="1" applyAlignment="1" applyProtection="1">
      <alignment horizontal="center" vertical="center"/>
      <protection locked="0"/>
    </xf>
    <xf numFmtId="0" fontId="8" fillId="3" borderId="63" xfId="0" applyFont="1" applyFill="1" applyBorder="1" applyAlignment="1" applyProtection="1">
      <alignment horizontal="center" vertical="center"/>
      <protection locked="0"/>
    </xf>
    <xf numFmtId="0" fontId="8" fillId="3" borderId="64" xfId="0" applyFont="1" applyFill="1" applyBorder="1" applyAlignment="1" applyProtection="1">
      <alignment horizontal="center" vertical="center"/>
      <protection locked="0"/>
    </xf>
    <xf numFmtId="14" fontId="8" fillId="3" borderId="19" xfId="0" applyNumberFormat="1" applyFont="1" applyFill="1" applyBorder="1" applyAlignment="1" applyProtection="1">
      <alignment horizontal="center" vertical="center"/>
      <protection locked="0"/>
    </xf>
    <xf numFmtId="0" fontId="8" fillId="3" borderId="19" xfId="0" applyFont="1" applyFill="1" applyBorder="1" applyAlignment="1" applyProtection="1">
      <alignment horizontal="center" vertical="center"/>
      <protection locked="0"/>
    </xf>
    <xf numFmtId="0" fontId="71" fillId="3" borderId="19" xfId="0" applyFont="1" applyFill="1" applyBorder="1" applyAlignment="1" applyProtection="1">
      <alignment horizontal="center" vertical="center" wrapText="1"/>
      <protection locked="0"/>
    </xf>
    <xf numFmtId="0" fontId="71" fillId="3" borderId="19" xfId="0" applyFont="1" applyFill="1" applyBorder="1" applyAlignment="1" applyProtection="1">
      <alignment horizontal="center" vertical="center"/>
      <protection locked="0"/>
    </xf>
    <xf numFmtId="0" fontId="24" fillId="18" borderId="19" xfId="0" applyFont="1" applyFill="1" applyBorder="1" applyAlignment="1">
      <alignment horizontal="center" vertical="center"/>
    </xf>
    <xf numFmtId="0" fontId="0" fillId="3" borderId="62" xfId="0" applyFill="1" applyBorder="1" applyAlignment="1">
      <alignment horizontal="center"/>
    </xf>
    <xf numFmtId="0" fontId="0" fillId="3" borderId="63" xfId="0" applyFill="1" applyBorder="1" applyAlignment="1">
      <alignment horizontal="center"/>
    </xf>
    <xf numFmtId="0" fontId="0" fillId="3" borderId="64" xfId="0" applyFill="1" applyBorder="1" applyAlignment="1">
      <alignment horizontal="center"/>
    </xf>
    <xf numFmtId="0" fontId="0" fillId="3" borderId="67" xfId="0" applyFill="1" applyBorder="1" applyAlignment="1">
      <alignment horizontal="center"/>
    </xf>
    <xf numFmtId="0" fontId="0" fillId="3" borderId="68" xfId="0" applyFill="1" applyBorder="1" applyAlignment="1">
      <alignment horizontal="center"/>
    </xf>
    <xf numFmtId="0" fontId="0" fillId="3" borderId="69" xfId="0" applyFill="1" applyBorder="1" applyAlignment="1">
      <alignment horizontal="center"/>
    </xf>
    <xf numFmtId="0" fontId="0" fillId="3" borderId="70" xfId="0" applyFill="1" applyBorder="1" applyAlignment="1">
      <alignment horizontal="center"/>
    </xf>
    <xf numFmtId="0" fontId="24" fillId="18" borderId="19" xfId="0" applyFont="1" applyFill="1" applyBorder="1" applyAlignment="1">
      <alignment horizontal="center" vertical="center" wrapText="1"/>
    </xf>
    <xf numFmtId="0" fontId="4" fillId="19" borderId="21" xfId="0" applyFont="1" applyFill="1" applyBorder="1" applyAlignment="1">
      <alignment horizontal="center" vertical="center"/>
    </xf>
    <xf numFmtId="0" fontId="4" fillId="19" borderId="22" xfId="0" applyFont="1" applyFill="1" applyBorder="1" applyAlignment="1">
      <alignment horizontal="center" vertical="center"/>
    </xf>
    <xf numFmtId="0" fontId="71" fillId="0" borderId="67" xfId="0" applyFont="1" applyBorder="1" applyAlignment="1">
      <alignment horizontal="center" vertical="center" wrapText="1"/>
    </xf>
    <xf numFmtId="0" fontId="71" fillId="0" borderId="38" xfId="0" applyFont="1" applyBorder="1" applyAlignment="1">
      <alignment horizontal="center" vertical="center"/>
    </xf>
    <xf numFmtId="0" fontId="71" fillId="0" borderId="68" xfId="0" applyFont="1" applyBorder="1" applyAlignment="1">
      <alignment horizontal="center" vertical="center"/>
    </xf>
    <xf numFmtId="0" fontId="71" fillId="0" borderId="69" xfId="0" applyFont="1" applyBorder="1" applyAlignment="1">
      <alignment horizontal="center" vertical="center"/>
    </xf>
    <xf numFmtId="0" fontId="71" fillId="0" borderId="55" xfId="0" applyFont="1" applyBorder="1" applyAlignment="1">
      <alignment horizontal="center" vertical="center"/>
    </xf>
    <xf numFmtId="0" fontId="71" fillId="0" borderId="70" xfId="0" applyFont="1" applyBorder="1" applyAlignment="1">
      <alignment horizontal="center" vertical="center"/>
    </xf>
    <xf numFmtId="0" fontId="24" fillId="18" borderId="61" xfId="0" applyFont="1" applyFill="1" applyBorder="1" applyAlignment="1">
      <alignment horizontal="center" vertical="center"/>
    </xf>
    <xf numFmtId="0" fontId="24" fillId="18" borderId="20" xfId="0" applyFont="1" applyFill="1" applyBorder="1" applyAlignment="1">
      <alignment horizontal="center" vertical="center"/>
    </xf>
    <xf numFmtId="0" fontId="0" fillId="0" borderId="19" xfId="0" applyBorder="1" applyAlignment="1">
      <alignment horizontal="center"/>
    </xf>
    <xf numFmtId="0" fontId="57" fillId="0" borderId="19" xfId="0" applyFont="1" applyBorder="1" applyAlignment="1">
      <alignment horizontal="center" vertical="center"/>
    </xf>
    <xf numFmtId="0" fontId="65" fillId="0" borderId="19" xfId="0" applyFont="1" applyBorder="1" applyAlignment="1">
      <alignment horizontal="center" vertical="center"/>
    </xf>
    <xf numFmtId="0" fontId="58" fillId="0" borderId="19" xfId="0" applyFont="1" applyBorder="1" applyAlignment="1">
      <alignment horizontal="center" vertical="center" wrapText="1"/>
    </xf>
    <xf numFmtId="0" fontId="58" fillId="0" borderId="19" xfId="0" applyFont="1" applyBorder="1" applyAlignment="1">
      <alignment horizontal="center" vertical="center"/>
    </xf>
    <xf numFmtId="0" fontId="19" fillId="10" borderId="0" xfId="0" applyFont="1" applyFill="1" applyAlignment="1">
      <alignment horizontal="center" vertical="center" textRotation="90" wrapText="1" readingOrder="1"/>
    </xf>
    <xf numFmtId="0" fontId="19" fillId="10" borderId="6" xfId="0" applyFont="1" applyFill="1" applyBorder="1" applyAlignment="1">
      <alignment horizontal="center" vertical="center" textRotation="90" wrapText="1" readingOrder="1"/>
    </xf>
    <xf numFmtId="0" fontId="21" fillId="12" borderId="11" xfId="0" applyFont="1" applyFill="1" applyBorder="1" applyAlignment="1">
      <alignment horizontal="center" vertical="center" wrapText="1" readingOrder="1"/>
    </xf>
    <xf numFmtId="0" fontId="21" fillId="12" borderId="12" xfId="0" applyFont="1" applyFill="1" applyBorder="1" applyAlignment="1">
      <alignment horizontal="center" vertical="center" wrapText="1" readingOrder="1"/>
    </xf>
    <xf numFmtId="0" fontId="21" fillId="12" borderId="13" xfId="0" applyFont="1" applyFill="1" applyBorder="1" applyAlignment="1">
      <alignment horizontal="center" vertical="center" wrapText="1" readingOrder="1"/>
    </xf>
    <xf numFmtId="0" fontId="21" fillId="12" borderId="14" xfId="0" applyFont="1" applyFill="1" applyBorder="1" applyAlignment="1">
      <alignment horizontal="center" vertical="center" wrapText="1" readingOrder="1"/>
    </xf>
    <xf numFmtId="0" fontId="21" fillId="12" borderId="0" xfId="0" applyFont="1" applyFill="1" applyAlignment="1">
      <alignment horizontal="center" vertical="center" wrapText="1" readingOrder="1"/>
    </xf>
    <xf numFmtId="0" fontId="21" fillId="12" borderId="15" xfId="0" applyFont="1" applyFill="1" applyBorder="1" applyAlignment="1">
      <alignment horizontal="center" vertical="center" wrapText="1" readingOrder="1"/>
    </xf>
    <xf numFmtId="0" fontId="21" fillId="12" borderId="16" xfId="0" applyFont="1" applyFill="1" applyBorder="1" applyAlignment="1">
      <alignment horizontal="center" vertical="center" wrapText="1" readingOrder="1"/>
    </xf>
    <xf numFmtId="0" fontId="21" fillId="12" borderId="17" xfId="0" applyFont="1" applyFill="1" applyBorder="1" applyAlignment="1">
      <alignment horizontal="center" vertical="center" wrapText="1" readingOrder="1"/>
    </xf>
    <xf numFmtId="0" fontId="21" fillId="12" borderId="18" xfId="0" applyFont="1" applyFill="1" applyBorder="1" applyAlignment="1">
      <alignment horizontal="center" vertical="center" wrapText="1" readingOrder="1"/>
    </xf>
    <xf numFmtId="0" fontId="21" fillId="11" borderId="11" xfId="0" applyFont="1" applyFill="1" applyBorder="1" applyAlignment="1">
      <alignment horizontal="center" vertical="center" wrapText="1" readingOrder="1"/>
    </xf>
    <xf numFmtId="0" fontId="21" fillId="11" borderId="12" xfId="0" applyFont="1" applyFill="1" applyBorder="1" applyAlignment="1">
      <alignment horizontal="center" vertical="center" wrapText="1" readingOrder="1"/>
    </xf>
    <xf numFmtId="0" fontId="21" fillId="11" borderId="13" xfId="0" applyFont="1" applyFill="1" applyBorder="1" applyAlignment="1">
      <alignment horizontal="center" vertical="center" wrapText="1" readingOrder="1"/>
    </xf>
    <xf numFmtId="0" fontId="21" fillId="11" borderId="14" xfId="0" applyFont="1" applyFill="1" applyBorder="1" applyAlignment="1">
      <alignment horizontal="center" vertical="center" wrapText="1" readingOrder="1"/>
    </xf>
    <xf numFmtId="0" fontId="21" fillId="11" borderId="0" xfId="0" applyFont="1" applyFill="1" applyAlignment="1">
      <alignment horizontal="center" vertical="center" wrapText="1" readingOrder="1"/>
    </xf>
    <xf numFmtId="0" fontId="21" fillId="11" borderId="15" xfId="0" applyFont="1" applyFill="1" applyBorder="1" applyAlignment="1">
      <alignment horizontal="center" vertical="center" wrapText="1" readingOrder="1"/>
    </xf>
    <xf numFmtId="0" fontId="21" fillId="11" borderId="16" xfId="0" applyFont="1" applyFill="1" applyBorder="1" applyAlignment="1">
      <alignment horizontal="center" vertical="center" wrapText="1" readingOrder="1"/>
    </xf>
    <xf numFmtId="0" fontId="21" fillId="11" borderId="17" xfId="0" applyFont="1" applyFill="1" applyBorder="1" applyAlignment="1">
      <alignment horizontal="center" vertical="center" wrapText="1" readingOrder="1"/>
    </xf>
    <xf numFmtId="0" fontId="21" fillId="11" borderId="18" xfId="0" applyFont="1" applyFill="1" applyBorder="1" applyAlignment="1">
      <alignment horizontal="center" vertical="center" wrapText="1" readingOrder="1"/>
    </xf>
    <xf numFmtId="0" fontId="21" fillId="13" borderId="11" xfId="0" applyFont="1" applyFill="1" applyBorder="1" applyAlignment="1">
      <alignment horizontal="center" vertical="center" wrapText="1" readingOrder="1"/>
    </xf>
    <xf numFmtId="0" fontId="21" fillId="13" borderId="12" xfId="0" applyFont="1" applyFill="1" applyBorder="1" applyAlignment="1">
      <alignment horizontal="center" vertical="center" wrapText="1" readingOrder="1"/>
    </xf>
    <xf numFmtId="0" fontId="21" fillId="13" borderId="13" xfId="0" applyFont="1" applyFill="1" applyBorder="1" applyAlignment="1">
      <alignment horizontal="center" vertical="center" wrapText="1" readingOrder="1"/>
    </xf>
    <xf numFmtId="0" fontId="21" fillId="13" borderId="14" xfId="0" applyFont="1" applyFill="1" applyBorder="1" applyAlignment="1">
      <alignment horizontal="center" vertical="center" wrapText="1" readingOrder="1"/>
    </xf>
    <xf numFmtId="0" fontId="21" fillId="13" borderId="0" xfId="0" applyFont="1" applyFill="1" applyAlignment="1">
      <alignment horizontal="center" vertical="center" wrapText="1" readingOrder="1"/>
    </xf>
    <xf numFmtId="0" fontId="21" fillId="13" borderId="15" xfId="0" applyFont="1" applyFill="1" applyBorder="1" applyAlignment="1">
      <alignment horizontal="center" vertical="center" wrapText="1" readingOrder="1"/>
    </xf>
    <xf numFmtId="0" fontId="21" fillId="13" borderId="16" xfId="0" applyFont="1" applyFill="1" applyBorder="1" applyAlignment="1">
      <alignment horizontal="center" vertical="center" wrapText="1" readingOrder="1"/>
    </xf>
    <xf numFmtId="0" fontId="21" fillId="13" borderId="17" xfId="0" applyFont="1" applyFill="1" applyBorder="1" applyAlignment="1">
      <alignment horizontal="center" vertical="center" wrapText="1" readingOrder="1"/>
    </xf>
    <xf numFmtId="0" fontId="21" fillId="13" borderId="18" xfId="0" applyFont="1" applyFill="1" applyBorder="1" applyAlignment="1">
      <alignment horizontal="center" vertical="center" wrapText="1" readingOrder="1"/>
    </xf>
    <xf numFmtId="0" fontId="21" fillId="5" borderId="11" xfId="0" applyFont="1" applyFill="1" applyBorder="1" applyAlignment="1">
      <alignment horizontal="center" vertical="center" wrapText="1" readingOrder="1"/>
    </xf>
    <xf numFmtId="0" fontId="21" fillId="5" borderId="12" xfId="0" applyFont="1" applyFill="1" applyBorder="1" applyAlignment="1">
      <alignment horizontal="center" vertical="center" wrapText="1" readingOrder="1"/>
    </xf>
    <xf numFmtId="0" fontId="21" fillId="5" borderId="13" xfId="0" applyFont="1" applyFill="1" applyBorder="1" applyAlignment="1">
      <alignment horizontal="center" vertical="center" wrapText="1" readingOrder="1"/>
    </xf>
    <xf numFmtId="0" fontId="21" fillId="5" borderId="14" xfId="0" applyFont="1" applyFill="1" applyBorder="1" applyAlignment="1">
      <alignment horizontal="center" vertical="center" wrapText="1" readingOrder="1"/>
    </xf>
    <xf numFmtId="0" fontId="21" fillId="5" borderId="0" xfId="0" applyFont="1" applyFill="1" applyAlignment="1">
      <alignment horizontal="center" vertical="center" wrapText="1" readingOrder="1"/>
    </xf>
    <xf numFmtId="0" fontId="21" fillId="5" borderId="15" xfId="0" applyFont="1" applyFill="1" applyBorder="1" applyAlignment="1">
      <alignment horizontal="center" vertical="center" wrapText="1" readingOrder="1"/>
    </xf>
    <xf numFmtId="0" fontId="21" fillId="5" borderId="16" xfId="0" applyFont="1" applyFill="1" applyBorder="1" applyAlignment="1">
      <alignment horizontal="center" vertical="center" wrapText="1" readingOrder="1"/>
    </xf>
    <xf numFmtId="0" fontId="21" fillId="5" borderId="17" xfId="0" applyFont="1" applyFill="1" applyBorder="1" applyAlignment="1">
      <alignment horizontal="center" vertical="center" wrapText="1" readingOrder="1"/>
    </xf>
    <xf numFmtId="0" fontId="21" fillId="5" borderId="18" xfId="0" applyFont="1" applyFill="1" applyBorder="1" applyAlignment="1">
      <alignment horizontal="center" vertical="center" wrapText="1" readingOrder="1"/>
    </xf>
    <xf numFmtId="0" fontId="18" fillId="0" borderId="5" xfId="0" applyFont="1" applyBorder="1" applyAlignment="1">
      <alignment horizontal="center" vertical="center" wrapText="1"/>
    </xf>
    <xf numFmtId="0" fontId="18" fillId="0" borderId="0" xfId="0" applyFont="1" applyAlignment="1">
      <alignment horizontal="center" vertical="center"/>
    </xf>
    <xf numFmtId="0" fontId="18" fillId="0" borderId="6" xfId="0" applyFont="1" applyBorder="1" applyAlignment="1">
      <alignment horizontal="center" vertical="center"/>
    </xf>
    <xf numFmtId="0" fontId="18" fillId="0" borderId="5" xfId="0" applyFont="1" applyBorder="1" applyAlignment="1">
      <alignment horizontal="center" vertical="center"/>
    </xf>
    <xf numFmtId="0" fontId="18" fillId="0" borderId="7" xfId="0" applyFont="1" applyBorder="1" applyAlignment="1">
      <alignment horizontal="center" vertical="center"/>
    </xf>
    <xf numFmtId="0" fontId="18" fillId="0" borderId="9" xfId="0" applyFont="1" applyBorder="1" applyAlignment="1">
      <alignment horizontal="center" vertical="center"/>
    </xf>
    <xf numFmtId="0" fontId="18" fillId="0" borderId="8" xfId="0" applyFont="1" applyBorder="1" applyAlignment="1">
      <alignment horizontal="center" vertical="center"/>
    </xf>
    <xf numFmtId="0" fontId="18" fillId="0" borderId="3" xfId="0" applyFont="1" applyBorder="1" applyAlignment="1">
      <alignment horizontal="center" vertical="center" wrapText="1"/>
    </xf>
    <xf numFmtId="0" fontId="18" fillId="0" borderId="10" xfId="0" applyFont="1" applyBorder="1" applyAlignment="1">
      <alignment horizontal="center" vertical="center"/>
    </xf>
    <xf numFmtId="0" fontId="18" fillId="0" borderId="4" xfId="0" applyFont="1" applyBorder="1" applyAlignment="1">
      <alignment horizontal="center" vertical="center"/>
    </xf>
    <xf numFmtId="0" fontId="19" fillId="10" borderId="0" xfId="0" applyFont="1" applyFill="1" applyAlignment="1">
      <alignment horizontal="center" vertical="center" wrapText="1" readingOrder="1"/>
    </xf>
    <xf numFmtId="0" fontId="20" fillId="11" borderId="10" xfId="0" applyFont="1" applyFill="1" applyBorder="1" applyAlignment="1" applyProtection="1">
      <alignment horizontal="center" vertical="center" wrapText="1" readingOrder="1"/>
      <protection hidden="1"/>
    </xf>
    <xf numFmtId="0" fontId="20" fillId="11" borderId="0" xfId="0" applyFont="1" applyFill="1" applyAlignment="1" applyProtection="1">
      <alignment horizontal="center" vertical="center" wrapText="1" readingOrder="1"/>
      <protection hidden="1"/>
    </xf>
    <xf numFmtId="0" fontId="20" fillId="17" borderId="10" xfId="0" applyFont="1" applyFill="1" applyBorder="1" applyAlignment="1" applyProtection="1">
      <alignment horizontal="center" vertical="center" wrapText="1" readingOrder="1"/>
      <protection hidden="1"/>
    </xf>
    <xf numFmtId="0" fontId="20" fillId="17" borderId="0" xfId="0" applyFont="1" applyFill="1" applyAlignment="1" applyProtection="1">
      <alignment horizontal="center" vertical="center" wrapText="1" readingOrder="1"/>
      <protection hidden="1"/>
    </xf>
    <xf numFmtId="0" fontId="20" fillId="17" borderId="4" xfId="0" applyFont="1" applyFill="1" applyBorder="1" applyAlignment="1" applyProtection="1">
      <alignment horizontal="center" vertical="center" wrapText="1" readingOrder="1"/>
      <protection hidden="1"/>
    </xf>
    <xf numFmtId="0" fontId="20" fillId="17" borderId="6" xfId="0" applyFont="1" applyFill="1" applyBorder="1" applyAlignment="1" applyProtection="1">
      <alignment horizontal="center" vertical="center" wrapText="1" readingOrder="1"/>
      <protection hidden="1"/>
    </xf>
    <xf numFmtId="0" fontId="20" fillId="17" borderId="5" xfId="0" applyFont="1" applyFill="1" applyBorder="1" applyAlignment="1" applyProtection="1">
      <alignment horizontal="center" vertical="center" wrapText="1" readingOrder="1"/>
      <protection hidden="1"/>
    </xf>
    <xf numFmtId="0" fontId="20" fillId="17" borderId="7" xfId="0" applyFont="1" applyFill="1" applyBorder="1" applyAlignment="1" applyProtection="1">
      <alignment horizontal="center" vertical="center" wrapText="1" readingOrder="1"/>
      <protection hidden="1"/>
    </xf>
    <xf numFmtId="0" fontId="20" fillId="17" borderId="9" xfId="0" applyFont="1" applyFill="1" applyBorder="1" applyAlignment="1" applyProtection="1">
      <alignment horizontal="center" vertical="center" wrapText="1" readingOrder="1"/>
      <protection hidden="1"/>
    </xf>
    <xf numFmtId="0" fontId="20" fillId="11" borderId="6" xfId="0" applyFont="1" applyFill="1" applyBorder="1" applyAlignment="1" applyProtection="1">
      <alignment horizontal="center" vertical="center" wrapText="1" readingOrder="1"/>
      <protection hidden="1"/>
    </xf>
    <xf numFmtId="0" fontId="20" fillId="11" borderId="4" xfId="0" applyFont="1" applyFill="1" applyBorder="1" applyAlignment="1" applyProtection="1">
      <alignment horizontal="center" vertical="center" wrapText="1" readingOrder="1"/>
      <protection hidden="1"/>
    </xf>
    <xf numFmtId="0" fontId="20" fillId="11" borderId="5" xfId="0" applyFont="1" applyFill="1" applyBorder="1" applyAlignment="1" applyProtection="1">
      <alignment horizontal="center" vertical="center" wrapText="1" readingOrder="1"/>
      <protection hidden="1"/>
    </xf>
    <xf numFmtId="0" fontId="20" fillId="11" borderId="7" xfId="0" applyFont="1" applyFill="1" applyBorder="1" applyAlignment="1" applyProtection="1">
      <alignment horizontal="center" vertical="center" wrapText="1" readingOrder="1"/>
      <protection hidden="1"/>
    </xf>
    <xf numFmtId="0" fontId="20" fillId="11" borderId="9" xfId="0" applyFont="1" applyFill="1" applyBorder="1" applyAlignment="1" applyProtection="1">
      <alignment horizontal="center" vertical="center" wrapText="1" readingOrder="1"/>
      <protection hidden="1"/>
    </xf>
    <xf numFmtId="0" fontId="20" fillId="13" borderId="5" xfId="0" applyFont="1" applyFill="1" applyBorder="1" applyAlignment="1" applyProtection="1">
      <alignment horizontal="center" vertical="center" wrapText="1" readingOrder="1"/>
      <protection hidden="1"/>
    </xf>
    <xf numFmtId="0" fontId="20" fillId="13" borderId="0" xfId="0" applyFont="1" applyFill="1" applyAlignment="1" applyProtection="1">
      <alignment horizontal="center" vertical="center" wrapText="1" readingOrder="1"/>
      <protection hidden="1"/>
    </xf>
    <xf numFmtId="0" fontId="20" fillId="13" borderId="7" xfId="0" applyFont="1" applyFill="1" applyBorder="1" applyAlignment="1" applyProtection="1">
      <alignment horizontal="center" vertical="center" wrapText="1" readingOrder="1"/>
      <protection hidden="1"/>
    </xf>
    <xf numFmtId="0" fontId="20" fillId="13" borderId="9" xfId="0" applyFont="1" applyFill="1" applyBorder="1" applyAlignment="1" applyProtection="1">
      <alignment horizontal="center" vertical="center" wrapText="1" readingOrder="1"/>
      <protection hidden="1"/>
    </xf>
    <xf numFmtId="0" fontId="18" fillId="0" borderId="10" xfId="0" applyFont="1" applyBorder="1" applyAlignment="1">
      <alignment horizontal="center" vertical="center" wrapText="1"/>
    </xf>
    <xf numFmtId="0" fontId="20" fillId="17" borderId="8" xfId="0" applyFont="1" applyFill="1" applyBorder="1" applyAlignment="1" applyProtection="1">
      <alignment horizontal="center" vertical="center" wrapText="1" readingOrder="1"/>
      <protection hidden="1"/>
    </xf>
    <xf numFmtId="0" fontId="20" fillId="17" borderId="3" xfId="0" applyFont="1" applyFill="1" applyBorder="1" applyAlignment="1" applyProtection="1">
      <alignment horizontal="center" vertical="center" wrapText="1" readingOrder="1"/>
      <protection hidden="1"/>
    </xf>
    <xf numFmtId="0" fontId="20" fillId="12" borderId="5" xfId="0" applyFont="1" applyFill="1" applyBorder="1" applyAlignment="1" applyProtection="1">
      <alignment horizontal="center" vertical="center" wrapText="1" readingOrder="1"/>
      <protection hidden="1"/>
    </xf>
    <xf numFmtId="0" fontId="20" fillId="12" borderId="0" xfId="0" applyFont="1" applyFill="1" applyAlignment="1" applyProtection="1">
      <alignment horizontal="center" vertical="center" wrapText="1" readingOrder="1"/>
      <protection hidden="1"/>
    </xf>
    <xf numFmtId="0" fontId="20" fillId="12" borderId="7" xfId="0" applyFont="1" applyFill="1" applyBorder="1" applyAlignment="1" applyProtection="1">
      <alignment horizontal="center" vertical="center" wrapText="1" readingOrder="1"/>
      <protection hidden="1"/>
    </xf>
    <xf numFmtId="0" fontId="20" fillId="12" borderId="9" xfId="0" applyFont="1" applyFill="1" applyBorder="1" applyAlignment="1" applyProtection="1">
      <alignment horizontal="center" vertical="center" wrapText="1" readingOrder="1"/>
      <protection hidden="1"/>
    </xf>
    <xf numFmtId="0" fontId="20" fillId="12" borderId="6" xfId="0" applyFont="1" applyFill="1" applyBorder="1" applyAlignment="1" applyProtection="1">
      <alignment horizontal="center" vertical="center" wrapText="1" readingOrder="1"/>
      <protection hidden="1"/>
    </xf>
    <xf numFmtId="0" fontId="20" fillId="12" borderId="10" xfId="0" applyFont="1" applyFill="1" applyBorder="1" applyAlignment="1" applyProtection="1">
      <alignment horizontal="center" vertical="center" wrapText="1" readingOrder="1"/>
      <protection hidden="1"/>
    </xf>
    <xf numFmtId="0" fontId="20" fillId="12" borderId="4" xfId="0" applyFont="1" applyFill="1" applyBorder="1" applyAlignment="1" applyProtection="1">
      <alignment horizontal="center" vertical="center" wrapText="1" readingOrder="1"/>
      <protection hidden="1"/>
    </xf>
    <xf numFmtId="0" fontId="20" fillId="13" borderId="6" xfId="0" applyFont="1" applyFill="1" applyBorder="1" applyAlignment="1" applyProtection="1">
      <alignment horizontal="center" vertical="center" wrapText="1" readingOrder="1"/>
      <protection hidden="1"/>
    </xf>
    <xf numFmtId="0" fontId="20" fillId="12" borderId="8" xfId="0" applyFont="1" applyFill="1" applyBorder="1" applyAlignment="1" applyProtection="1">
      <alignment horizontal="center" vertical="center" wrapText="1" readingOrder="1"/>
      <protection hidden="1"/>
    </xf>
    <xf numFmtId="0" fontId="20" fillId="12" borderId="3" xfId="0" applyFont="1" applyFill="1" applyBorder="1" applyAlignment="1" applyProtection="1">
      <alignment horizontal="center" vertical="center" wrapText="1" readingOrder="1"/>
      <protection hidden="1"/>
    </xf>
    <xf numFmtId="0" fontId="20" fillId="13" borderId="10" xfId="0" applyFont="1" applyFill="1" applyBorder="1" applyAlignment="1" applyProtection="1">
      <alignment horizontal="center" vertical="center" wrapText="1" readingOrder="1"/>
      <protection hidden="1"/>
    </xf>
    <xf numFmtId="0" fontId="20" fillId="13" borderId="4" xfId="0" applyFont="1" applyFill="1" applyBorder="1" applyAlignment="1" applyProtection="1">
      <alignment horizontal="center" vertical="center" wrapText="1" readingOrder="1"/>
      <protection hidden="1"/>
    </xf>
    <xf numFmtId="0" fontId="20" fillId="13" borderId="8" xfId="0" applyFont="1" applyFill="1" applyBorder="1" applyAlignment="1" applyProtection="1">
      <alignment horizontal="center" vertical="center" wrapText="1" readingOrder="1"/>
      <protection hidden="1"/>
    </xf>
    <xf numFmtId="0" fontId="20" fillId="13" borderId="3" xfId="0" applyFont="1" applyFill="1" applyBorder="1" applyAlignment="1" applyProtection="1">
      <alignment horizontal="center" vertical="center" wrapText="1" readingOrder="1"/>
      <protection hidden="1"/>
    </xf>
    <xf numFmtId="0" fontId="20" fillId="5" borderId="10" xfId="0" applyFont="1" applyFill="1" applyBorder="1" applyAlignment="1" applyProtection="1">
      <alignment horizontal="center" vertical="center" wrapText="1" readingOrder="1"/>
      <protection hidden="1"/>
    </xf>
    <xf numFmtId="0" fontId="20" fillId="5" borderId="0" xfId="0" applyFont="1" applyFill="1" applyAlignment="1" applyProtection="1">
      <alignment horizontal="center" vertical="center" wrapText="1" readingOrder="1"/>
      <protection hidden="1"/>
    </xf>
    <xf numFmtId="0" fontId="20" fillId="5" borderId="4" xfId="0" applyFont="1" applyFill="1" applyBorder="1" applyAlignment="1" applyProtection="1">
      <alignment horizontal="center" vertical="center" wrapText="1" readingOrder="1"/>
      <protection hidden="1"/>
    </xf>
    <xf numFmtId="0" fontId="20" fillId="5" borderId="6" xfId="0" applyFont="1" applyFill="1" applyBorder="1" applyAlignment="1" applyProtection="1">
      <alignment horizontal="center" vertical="center" wrapText="1" readingOrder="1"/>
      <protection hidden="1"/>
    </xf>
    <xf numFmtId="0" fontId="20" fillId="5" borderId="5" xfId="0" applyFont="1" applyFill="1" applyBorder="1" applyAlignment="1" applyProtection="1">
      <alignment horizontal="center" vertical="center" wrapText="1" readingOrder="1"/>
      <protection hidden="1"/>
    </xf>
    <xf numFmtId="0" fontId="23" fillId="0" borderId="0" xfId="0" applyFont="1" applyAlignment="1">
      <alignment horizontal="center" vertical="center" wrapText="1"/>
    </xf>
    <xf numFmtId="0" fontId="20" fillId="5" borderId="7" xfId="0" applyFont="1" applyFill="1" applyBorder="1" applyAlignment="1" applyProtection="1">
      <alignment horizontal="center" vertical="center" wrapText="1" readingOrder="1"/>
      <protection hidden="1"/>
    </xf>
    <xf numFmtId="0" fontId="20" fillId="5" borderId="9" xfId="0" applyFont="1" applyFill="1" applyBorder="1" applyAlignment="1" applyProtection="1">
      <alignment horizontal="center" vertical="center" wrapText="1" readingOrder="1"/>
      <protection hidden="1"/>
    </xf>
    <xf numFmtId="0" fontId="20" fillId="5" borderId="8" xfId="0" applyFont="1" applyFill="1" applyBorder="1" applyAlignment="1" applyProtection="1">
      <alignment horizontal="center" vertical="center" wrapText="1" readingOrder="1"/>
      <protection hidden="1"/>
    </xf>
    <xf numFmtId="0" fontId="20" fillId="5" borderId="3" xfId="0" applyFont="1" applyFill="1" applyBorder="1" applyAlignment="1" applyProtection="1">
      <alignment horizontal="center" vertical="center" wrapText="1" readingOrder="1"/>
      <protection hidden="1"/>
    </xf>
    <xf numFmtId="9" fontId="4" fillId="16" borderId="78" xfId="1" applyFont="1" applyFill="1" applyBorder="1" applyAlignment="1">
      <alignment horizontal="center" vertical="center" textRotation="90" wrapText="1"/>
    </xf>
    <xf numFmtId="0" fontId="4" fillId="19" borderId="78" xfId="0" applyFont="1" applyFill="1" applyBorder="1" applyAlignment="1">
      <alignment horizontal="center" vertical="center" textRotation="90" wrapText="1"/>
    </xf>
    <xf numFmtId="0" fontId="69" fillId="3" borderId="67" xfId="0" applyFont="1" applyFill="1" applyBorder="1" applyAlignment="1">
      <alignment horizontal="center" vertical="center" wrapText="1"/>
    </xf>
    <xf numFmtId="0" fontId="69" fillId="3" borderId="68" xfId="0" applyFont="1" applyFill="1" applyBorder="1" applyAlignment="1">
      <alignment horizontal="center" vertical="center" wrapText="1"/>
    </xf>
    <xf numFmtId="0" fontId="69" fillId="3" borderId="69" xfId="0" applyFont="1" applyFill="1" applyBorder="1" applyAlignment="1">
      <alignment horizontal="center" vertical="center" wrapText="1"/>
    </xf>
    <xf numFmtId="0" fontId="69" fillId="3" borderId="70" xfId="0" applyFont="1" applyFill="1" applyBorder="1" applyAlignment="1">
      <alignment horizontal="center" vertical="center" wrapText="1"/>
    </xf>
    <xf numFmtId="0" fontId="4" fillId="19" borderId="78" xfId="0" applyFont="1" applyFill="1" applyBorder="1" applyAlignment="1">
      <alignment horizontal="center" vertical="center" wrapText="1"/>
    </xf>
    <xf numFmtId="0" fontId="4" fillId="22" borderId="78" xfId="0" applyFont="1" applyFill="1" applyBorder="1" applyAlignment="1">
      <alignment horizontal="center" vertical="center" textRotation="90" wrapText="1"/>
    </xf>
    <xf numFmtId="0" fontId="0" fillId="3" borderId="19" xfId="0" applyFill="1" applyBorder="1" applyAlignment="1">
      <alignment horizontal="center" wrapText="1"/>
    </xf>
    <xf numFmtId="0" fontId="4" fillId="19" borderId="78" xfId="0" applyFont="1" applyFill="1" applyBorder="1" applyAlignment="1">
      <alignment horizontal="center" vertical="center"/>
    </xf>
    <xf numFmtId="0" fontId="63" fillId="3" borderId="38" xfId="0" applyFont="1" applyFill="1" applyBorder="1" applyAlignment="1">
      <alignment horizontal="center" vertical="center"/>
    </xf>
    <xf numFmtId="0" fontId="63" fillId="3" borderId="68" xfId="0" applyFont="1" applyFill="1" applyBorder="1" applyAlignment="1">
      <alignment horizontal="center" vertical="center"/>
    </xf>
    <xf numFmtId="0" fontId="64" fillId="3" borderId="19" xfId="0" applyFont="1" applyFill="1" applyBorder="1" applyAlignment="1">
      <alignment horizontal="center" vertical="center"/>
    </xf>
    <xf numFmtId="0" fontId="22" fillId="0" borderId="0" xfId="0" applyFont="1" applyAlignment="1">
      <alignment horizontal="center" vertical="center"/>
    </xf>
    <xf numFmtId="0" fontId="67" fillId="3" borderId="61" xfId="0" applyFont="1" applyFill="1" applyBorder="1" applyAlignment="1">
      <alignment horizontal="center" vertical="center" wrapText="1"/>
    </xf>
    <xf numFmtId="0" fontId="67" fillId="3" borderId="20" xfId="0" applyFont="1" applyFill="1" applyBorder="1" applyAlignment="1">
      <alignment horizontal="center" vertical="center"/>
    </xf>
    <xf numFmtId="0" fontId="31" fillId="0" borderId="65" xfId="0" applyFont="1" applyBorder="1" applyAlignment="1">
      <alignment horizontal="left" vertical="center" wrapText="1" readingOrder="1"/>
    </xf>
    <xf numFmtId="0" fontId="31" fillId="0" borderId="66" xfId="0" applyFont="1" applyBorder="1" applyAlignment="1">
      <alignment horizontal="left" vertical="center" wrapText="1" readingOrder="1"/>
    </xf>
    <xf numFmtId="0" fontId="59" fillId="3" borderId="19" xfId="0" applyFont="1" applyFill="1" applyBorder="1" applyAlignment="1">
      <alignment horizontal="center" vertical="center"/>
    </xf>
    <xf numFmtId="0" fontId="63" fillId="3" borderId="19" xfId="0" applyFont="1" applyFill="1" applyBorder="1" applyAlignment="1">
      <alignment horizontal="center" vertical="center"/>
    </xf>
    <xf numFmtId="0" fontId="30" fillId="6" borderId="0" xfId="0" applyFont="1" applyFill="1" applyAlignment="1">
      <alignment horizontal="center" vertical="center" wrapText="1" readingOrder="1"/>
    </xf>
    <xf numFmtId="0" fontId="40" fillId="0" borderId="0" xfId="0" applyFont="1" applyAlignment="1">
      <alignment horizontal="center" vertical="center"/>
    </xf>
    <xf numFmtId="0" fontId="0" fillId="3" borderId="19" xfId="0" applyFill="1" applyBorder="1" applyAlignment="1">
      <alignment horizontal="center"/>
    </xf>
    <xf numFmtId="0" fontId="55" fillId="3" borderId="19" xfId="0" applyFont="1" applyFill="1" applyBorder="1" applyAlignment="1">
      <alignment horizontal="center" vertical="center" wrapText="1"/>
    </xf>
    <xf numFmtId="0" fontId="55" fillId="3" borderId="19" xfId="0" applyFont="1" applyFill="1" applyBorder="1" applyAlignment="1">
      <alignment horizontal="center" vertical="center"/>
    </xf>
    <xf numFmtId="0" fontId="69" fillId="3" borderId="61" xfId="0" applyFont="1" applyFill="1" applyBorder="1" applyAlignment="1">
      <alignment horizontal="center" vertical="center" wrapText="1"/>
    </xf>
    <xf numFmtId="0" fontId="69" fillId="3" borderId="20" xfId="0" applyFont="1" applyFill="1" applyBorder="1" applyAlignment="1">
      <alignment horizontal="center" vertical="center"/>
    </xf>
    <xf numFmtId="0" fontId="56" fillId="3" borderId="19" xfId="0" applyFont="1" applyFill="1" applyBorder="1" applyAlignment="1">
      <alignment horizontal="center" vertical="center"/>
    </xf>
    <xf numFmtId="0" fontId="38" fillId="15" borderId="21" xfId="0" applyFont="1" applyFill="1" applyBorder="1" applyAlignment="1">
      <alignment horizontal="center" vertical="center" wrapText="1" readingOrder="1"/>
    </xf>
    <xf numFmtId="0" fontId="38" fillId="15" borderId="22" xfId="0" applyFont="1" applyFill="1" applyBorder="1" applyAlignment="1">
      <alignment horizontal="center" vertical="center" wrapText="1" readingOrder="1"/>
    </xf>
    <xf numFmtId="0" fontId="38" fillId="15" borderId="33" xfId="0" applyFont="1" applyFill="1" applyBorder="1" applyAlignment="1">
      <alignment horizontal="center" vertical="center" wrapText="1" readingOrder="1"/>
    </xf>
    <xf numFmtId="0" fontId="33" fillId="3" borderId="0" xfId="0" applyFont="1" applyFill="1" applyAlignment="1">
      <alignment horizontal="justify" vertical="center" wrapText="1"/>
    </xf>
    <xf numFmtId="0" fontId="35" fillId="15" borderId="30" xfId="0" applyFont="1" applyFill="1" applyBorder="1" applyAlignment="1">
      <alignment horizontal="center" vertical="center" wrapText="1" readingOrder="1"/>
    </xf>
    <xf numFmtId="0" fontId="35" fillId="15" borderId="31" xfId="0" applyFont="1" applyFill="1" applyBorder="1" applyAlignment="1">
      <alignment horizontal="center" vertical="center" wrapText="1" readingOrder="1"/>
    </xf>
    <xf numFmtId="0" fontId="35" fillId="3" borderId="28" xfId="0" applyFont="1" applyFill="1" applyBorder="1" applyAlignment="1">
      <alignment horizontal="center" vertical="center" wrapText="1" readingOrder="1"/>
    </xf>
    <xf numFmtId="0" fontId="35" fillId="3" borderId="23" xfId="0" applyFont="1" applyFill="1" applyBorder="1" applyAlignment="1">
      <alignment horizontal="center" vertical="center" wrapText="1" readingOrder="1"/>
    </xf>
    <xf numFmtId="0" fontId="35" fillId="3" borderId="20" xfId="0" applyFont="1" applyFill="1" applyBorder="1" applyAlignment="1">
      <alignment horizontal="center" vertical="center" wrapText="1" readingOrder="1"/>
    </xf>
    <xf numFmtId="0" fontId="35" fillId="3" borderId="19" xfId="0" applyFont="1" applyFill="1" applyBorder="1" applyAlignment="1">
      <alignment horizontal="center" vertical="center" wrapText="1" readingOrder="1"/>
    </xf>
    <xf numFmtId="0" fontId="35" fillId="3" borderId="25" xfId="0" applyFont="1" applyFill="1" applyBorder="1" applyAlignment="1">
      <alignment horizontal="center" vertical="center" wrapText="1" readingOrder="1"/>
    </xf>
    <xf numFmtId="0" fontId="35" fillId="3" borderId="26" xfId="0" applyFont="1" applyFill="1" applyBorder="1" applyAlignment="1">
      <alignment horizontal="center" vertical="center" wrapText="1" readingOrder="1"/>
    </xf>
  </cellXfs>
  <cellStyles count="5">
    <cellStyle name="Normal" xfId="0" builtinId="0"/>
    <cellStyle name="Normal - Style1 2" xfId="2" xr:uid="{00000000-0005-0000-0000-000001000000}"/>
    <cellStyle name="Normal 2" xfId="4" xr:uid="{00000000-0005-0000-0000-000002000000}"/>
    <cellStyle name="Normal 2 2" xfId="3" xr:uid="{00000000-0005-0000-0000-000003000000}"/>
    <cellStyle name="Porcentaje" xfId="1" builtinId="5"/>
  </cellStyles>
  <dxfs count="37">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FFFF00"/>
        </patternFill>
      </fill>
    </dxf>
    <dxf>
      <font>
        <color theme="1"/>
      </font>
      <fill>
        <patternFill>
          <bgColor theme="9" tint="-0.24994659260841701"/>
        </patternFill>
      </fill>
    </dxf>
    <dxf>
      <font>
        <color theme="1"/>
      </font>
      <fill>
        <patternFill>
          <bgColor rgb="FF92D050"/>
        </patternFill>
      </fill>
    </dxf>
    <dxf>
      <font>
        <color theme="1"/>
      </font>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s>
  <tableStyles count="0" defaultTableStyle="TableStyleMedium2" defaultPivotStyle="PivotStyleLight16"/>
  <colors>
    <mruColors>
      <color rgb="FFEAEAEA"/>
      <color rgb="FFE7E0D1"/>
      <color rgb="FFFF9900"/>
      <color rgb="FFFFFF66"/>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545523</xdr:colOff>
      <xdr:row>0</xdr:row>
      <xdr:rowOff>86591</xdr:rowOff>
    </xdr:from>
    <xdr:to>
      <xdr:col>1</xdr:col>
      <xdr:colOff>1126548</xdr:colOff>
      <xdr:row>1</xdr:row>
      <xdr:rowOff>471343</xdr:rowOff>
    </xdr:to>
    <xdr:pic>
      <xdr:nvPicPr>
        <xdr:cNvPr id="2" name="Imagen 1" descr="logUNICORDOBA vigiladoMENmodalidad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b="5312"/>
        <a:stretch>
          <a:fillRect/>
        </a:stretch>
      </xdr:blipFill>
      <xdr:spPr bwMode="auto">
        <a:xfrm>
          <a:off x="736023" y="86591"/>
          <a:ext cx="581025"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421483</xdr:colOff>
      <xdr:row>0</xdr:row>
      <xdr:rowOff>45774</xdr:rowOff>
    </xdr:from>
    <xdr:to>
      <xdr:col>1</xdr:col>
      <xdr:colOff>562658</xdr:colOff>
      <xdr:row>1</xdr:row>
      <xdr:rowOff>457583</xdr:rowOff>
    </xdr:to>
    <xdr:pic>
      <xdr:nvPicPr>
        <xdr:cNvPr id="2" name="Imagen 1" descr="logUNICORDOBA vigiladoMENmodalidad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b="5312"/>
        <a:stretch>
          <a:fillRect/>
        </a:stretch>
      </xdr:blipFill>
      <xdr:spPr bwMode="auto">
        <a:xfrm>
          <a:off x="421483" y="45774"/>
          <a:ext cx="615416" cy="942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171450</xdr:colOff>
      <xdr:row>1</xdr:row>
      <xdr:rowOff>228600</xdr:rowOff>
    </xdr:from>
    <xdr:to>
      <xdr:col>6</xdr:col>
      <xdr:colOff>247650</xdr:colOff>
      <xdr:row>2</xdr:row>
      <xdr:rowOff>1094802</xdr:rowOff>
    </xdr:to>
    <xdr:pic>
      <xdr:nvPicPr>
        <xdr:cNvPr id="2" name="Imagen 1" descr="logUNICORDOBA vigiladoMENmodalidad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b="5312"/>
        <a:stretch>
          <a:fillRect/>
        </a:stretch>
      </xdr:blipFill>
      <xdr:spPr bwMode="auto">
        <a:xfrm>
          <a:off x="1695450" y="419100"/>
          <a:ext cx="1219200" cy="1952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167474</xdr:colOff>
      <xdr:row>0</xdr:row>
      <xdr:rowOff>55824</xdr:rowOff>
    </xdr:from>
    <xdr:to>
      <xdr:col>0</xdr:col>
      <xdr:colOff>811988</xdr:colOff>
      <xdr:row>1</xdr:row>
      <xdr:rowOff>495439</xdr:rowOff>
    </xdr:to>
    <xdr:pic>
      <xdr:nvPicPr>
        <xdr:cNvPr id="3" name="Picture 2" descr="https://repositorio.unicordoba.edu.co/bitstream/handle/ucordoba/1917/logUNICORDOBA%20vigiladoMENmodalidad%201.png?sequence=1&amp;isAllowed=y">
          <a:extLst>
            <a:ext uri="{FF2B5EF4-FFF2-40B4-BE49-F238E27FC236}">
              <a16:creationId xmlns:a16="http://schemas.microsoft.com/office/drawing/2014/main" id="{00000000-0008-0000-03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5907"/>
        <a:stretch/>
      </xdr:blipFill>
      <xdr:spPr bwMode="auto">
        <a:xfrm>
          <a:off x="167474" y="55824"/>
          <a:ext cx="644514" cy="9699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515055</xdr:colOff>
      <xdr:row>1</xdr:row>
      <xdr:rowOff>42332</xdr:rowOff>
    </xdr:from>
    <xdr:to>
      <xdr:col>1</xdr:col>
      <xdr:colOff>1178278</xdr:colOff>
      <xdr:row>2</xdr:row>
      <xdr:rowOff>497155</xdr:rowOff>
    </xdr:to>
    <xdr:pic>
      <xdr:nvPicPr>
        <xdr:cNvPr id="3" name="Picture 2" descr="https://repositorio.unicordoba.edu.co/bitstream/handle/ucordoba/1917/logUNICORDOBA%20vigiladoMENmodalidad%201.png?sequence=1&amp;isAllowed=y">
          <a:extLst>
            <a:ext uri="{FF2B5EF4-FFF2-40B4-BE49-F238E27FC236}">
              <a16:creationId xmlns:a16="http://schemas.microsoft.com/office/drawing/2014/main" id="{00000000-0008-0000-05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5907"/>
        <a:stretch/>
      </xdr:blipFill>
      <xdr:spPr bwMode="auto">
        <a:xfrm>
          <a:off x="1277055" y="225776"/>
          <a:ext cx="663223" cy="9981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1053524</xdr:colOff>
      <xdr:row>1</xdr:row>
      <xdr:rowOff>38750</xdr:rowOff>
    </xdr:from>
    <xdr:to>
      <xdr:col>1</xdr:col>
      <xdr:colOff>1700956</xdr:colOff>
      <xdr:row>2</xdr:row>
      <xdr:rowOff>529166</xdr:rowOff>
    </xdr:to>
    <xdr:pic>
      <xdr:nvPicPr>
        <xdr:cNvPr id="2" name="Imagen 1" descr="logUNICORDOBA vigiladoMENmodalidad 1">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b="5312"/>
        <a:stretch>
          <a:fillRect/>
        </a:stretch>
      </xdr:blipFill>
      <xdr:spPr bwMode="auto">
        <a:xfrm>
          <a:off x="1815524" y="218667"/>
          <a:ext cx="647432" cy="1030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209551</xdr:colOff>
      <xdr:row>1</xdr:row>
      <xdr:rowOff>105641</xdr:rowOff>
    </xdr:from>
    <xdr:to>
      <xdr:col>1</xdr:col>
      <xdr:colOff>802699</xdr:colOff>
      <xdr:row>2</xdr:row>
      <xdr:rowOff>490393</xdr:rowOff>
    </xdr:to>
    <xdr:pic>
      <xdr:nvPicPr>
        <xdr:cNvPr id="2" name="Imagen 1" descr="logUNICORDOBA vigiladoMENmodalidad 1">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b="5312"/>
        <a:stretch>
          <a:fillRect/>
        </a:stretch>
      </xdr:blipFill>
      <xdr:spPr bwMode="auto">
        <a:xfrm>
          <a:off x="1162051" y="296141"/>
          <a:ext cx="593148" cy="9276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s Marin" refreshedDate="44186.276661689815" createdVersion="6" refreshedVersion="6" minRefreshableVersion="3" recordCount="10" xr:uid="{00000000-000A-0000-FFFF-FFFF0000000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600-000000000000}" name="TablaDinámica1" cacheId="56"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13:E225" firstHeaderRow="1" firstDataRow="1" firstDataCol="2"/>
  <pivotFields count="2">
    <pivotField axis="axisRow" compact="0" showAll="0" defaultSubtotal="0">
      <items count="2">
        <item n="Afectación Económica o presupuestal - No seleccionar" x="0"/>
        <item n="Pérdida Reputacional - No seleccionar"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213:C223" totalsRowShown="0" headerRowDxfId="3" dataDxfId="2">
  <autoFilter ref="B213:C223" xr:uid="{00000000-0009-0000-0100-000001000000}"/>
  <tableColumns count="2">
    <tableColumn id="1" xr3:uid="{00000000-0010-0000-0000-000001000000}" name="Criterios" dataDxfId="1"/>
    <tableColumn id="2" xr3:uid="{00000000-0010-0000-0000-000002000000}" name="Subcriterio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pivotTable" Target="../pivotTables/pivotTable1.xml"/><Relationship Id="rId4" Type="http://schemas.openxmlformats.org/officeDocument/2006/relationships/table" Target="../tables/table1.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B1:H47"/>
  <sheetViews>
    <sheetView topLeftCell="A13" zoomScale="110" zoomScaleNormal="110" workbookViewId="0">
      <selection activeCell="B6" sqref="B6:H7"/>
    </sheetView>
  </sheetViews>
  <sheetFormatPr baseColWidth="10" defaultColWidth="11.453125" defaultRowHeight="14.5" x14ac:dyDescent="0.35"/>
  <cols>
    <col min="1" max="1" width="2.81640625" style="38" customWidth="1"/>
    <col min="2" max="3" width="24.7265625" style="38" customWidth="1"/>
    <col min="4" max="4" width="16" style="38" customWidth="1"/>
    <col min="5" max="5" width="24.7265625" style="38" customWidth="1"/>
    <col min="6" max="6" width="27.7265625" style="38" customWidth="1"/>
    <col min="7" max="8" width="24.7265625" style="38" customWidth="1"/>
    <col min="9" max="16384" width="11.453125" style="38"/>
  </cols>
  <sheetData>
    <row r="1" spans="2:8" ht="42.75" customHeight="1" x14ac:dyDescent="0.35">
      <c r="B1" s="177"/>
      <c r="C1" s="181" t="s">
        <v>191</v>
      </c>
      <c r="D1" s="182"/>
      <c r="E1" s="182"/>
      <c r="F1" s="182"/>
      <c r="G1" s="183"/>
      <c r="H1" s="179" t="s">
        <v>218</v>
      </c>
    </row>
    <row r="2" spans="2:8" ht="42.75" customHeight="1" x14ac:dyDescent="0.35">
      <c r="B2" s="178"/>
      <c r="C2" s="181" t="s">
        <v>192</v>
      </c>
      <c r="D2" s="182"/>
      <c r="E2" s="182"/>
      <c r="F2" s="182"/>
      <c r="G2" s="183"/>
      <c r="H2" s="180"/>
    </row>
    <row r="3" spans="2:8" ht="4.5" customHeight="1" thickBot="1" x14ac:dyDescent="0.4"/>
    <row r="4" spans="2:8" ht="18" x14ac:dyDescent="0.35">
      <c r="B4" s="184" t="s">
        <v>150</v>
      </c>
      <c r="C4" s="185"/>
      <c r="D4" s="185"/>
      <c r="E4" s="185"/>
      <c r="F4" s="185"/>
      <c r="G4" s="185"/>
      <c r="H4" s="186"/>
    </row>
    <row r="5" spans="2:8" x14ac:dyDescent="0.35">
      <c r="B5" s="39"/>
      <c r="C5" s="40"/>
      <c r="D5" s="40"/>
      <c r="E5" s="40"/>
      <c r="F5" s="40"/>
      <c r="G5" s="40"/>
      <c r="H5" s="41"/>
    </row>
    <row r="6" spans="2:8" ht="63" customHeight="1" x14ac:dyDescent="0.35">
      <c r="B6" s="158" t="s">
        <v>193</v>
      </c>
      <c r="C6" s="159"/>
      <c r="D6" s="159"/>
      <c r="E6" s="159"/>
      <c r="F6" s="159"/>
      <c r="G6" s="159"/>
      <c r="H6" s="160"/>
    </row>
    <row r="7" spans="2:8" ht="63" customHeight="1" x14ac:dyDescent="0.35">
      <c r="B7" s="161"/>
      <c r="C7" s="162"/>
      <c r="D7" s="162"/>
      <c r="E7" s="162"/>
      <c r="F7" s="162"/>
      <c r="G7" s="162"/>
      <c r="H7" s="163"/>
    </row>
    <row r="8" spans="2:8" x14ac:dyDescent="0.35">
      <c r="B8" s="164" t="s">
        <v>148</v>
      </c>
      <c r="C8" s="165"/>
      <c r="D8" s="165"/>
      <c r="E8" s="165"/>
      <c r="F8" s="165"/>
      <c r="G8" s="165"/>
      <c r="H8" s="166"/>
    </row>
    <row r="9" spans="2:8" ht="95.25" customHeight="1" x14ac:dyDescent="0.35">
      <c r="B9" s="174" t="s">
        <v>194</v>
      </c>
      <c r="C9" s="175"/>
      <c r="D9" s="175"/>
      <c r="E9" s="175"/>
      <c r="F9" s="175"/>
      <c r="G9" s="175"/>
      <c r="H9" s="176"/>
    </row>
    <row r="10" spans="2:8" x14ac:dyDescent="0.35">
      <c r="B10" s="75"/>
      <c r="C10" s="76"/>
      <c r="D10" s="76"/>
      <c r="E10" s="76"/>
      <c r="F10" s="76"/>
      <c r="G10" s="76"/>
      <c r="H10" s="77"/>
    </row>
    <row r="11" spans="2:8" ht="16.5" customHeight="1" x14ac:dyDescent="0.35">
      <c r="B11" s="167" t="s">
        <v>185</v>
      </c>
      <c r="C11" s="168"/>
      <c r="D11" s="168"/>
      <c r="E11" s="168"/>
      <c r="F11" s="168"/>
      <c r="G11" s="168"/>
      <c r="H11" s="169"/>
    </row>
    <row r="12" spans="2:8" ht="44.25" customHeight="1" x14ac:dyDescent="0.35">
      <c r="B12" s="167"/>
      <c r="C12" s="168"/>
      <c r="D12" s="168"/>
      <c r="E12" s="168"/>
      <c r="F12" s="168"/>
      <c r="G12" s="168"/>
      <c r="H12" s="169"/>
    </row>
    <row r="13" spans="2:8" ht="15" thickBot="1" x14ac:dyDescent="0.4">
      <c r="B13" s="64"/>
      <c r="C13" s="67"/>
      <c r="D13" s="72"/>
      <c r="E13" s="73"/>
      <c r="F13" s="73"/>
      <c r="G13" s="74"/>
      <c r="H13" s="68"/>
    </row>
    <row r="14" spans="2:8" ht="15" thickTop="1" x14ac:dyDescent="0.35">
      <c r="B14" s="64"/>
      <c r="C14" s="170" t="s">
        <v>149</v>
      </c>
      <c r="D14" s="171"/>
      <c r="E14" s="172" t="s">
        <v>186</v>
      </c>
      <c r="F14" s="173"/>
      <c r="G14" s="67"/>
      <c r="H14" s="68"/>
    </row>
    <row r="15" spans="2:8" ht="35.25" customHeight="1" x14ac:dyDescent="0.35">
      <c r="B15" s="64"/>
      <c r="C15" s="145" t="s">
        <v>179</v>
      </c>
      <c r="D15" s="146"/>
      <c r="E15" s="147" t="s">
        <v>184</v>
      </c>
      <c r="F15" s="148"/>
      <c r="G15" s="67"/>
      <c r="H15" s="68"/>
    </row>
    <row r="16" spans="2:8" ht="17.25" customHeight="1" x14ac:dyDescent="0.35">
      <c r="B16" s="64"/>
      <c r="C16" s="145" t="s">
        <v>180</v>
      </c>
      <c r="D16" s="146"/>
      <c r="E16" s="147" t="s">
        <v>182</v>
      </c>
      <c r="F16" s="148"/>
      <c r="G16" s="67"/>
      <c r="H16" s="68"/>
    </row>
    <row r="17" spans="2:8" ht="19.5" customHeight="1" x14ac:dyDescent="0.35">
      <c r="B17" s="64"/>
      <c r="C17" s="145" t="s">
        <v>181</v>
      </c>
      <c r="D17" s="146"/>
      <c r="E17" s="147" t="s">
        <v>183</v>
      </c>
      <c r="F17" s="148"/>
      <c r="G17" s="67"/>
      <c r="H17" s="68"/>
    </row>
    <row r="18" spans="2:8" ht="69.75" customHeight="1" x14ac:dyDescent="0.35">
      <c r="B18" s="64"/>
      <c r="C18" s="145" t="s">
        <v>151</v>
      </c>
      <c r="D18" s="146"/>
      <c r="E18" s="147" t="s">
        <v>152</v>
      </c>
      <c r="F18" s="148"/>
      <c r="G18" s="67"/>
      <c r="H18" s="68"/>
    </row>
    <row r="19" spans="2:8" ht="34.5" customHeight="1" x14ac:dyDescent="0.35">
      <c r="B19" s="64"/>
      <c r="C19" s="149" t="s">
        <v>2</v>
      </c>
      <c r="D19" s="150"/>
      <c r="E19" s="141" t="s">
        <v>187</v>
      </c>
      <c r="F19" s="142"/>
      <c r="G19" s="67"/>
      <c r="H19" s="68"/>
    </row>
    <row r="20" spans="2:8" ht="27.75" customHeight="1" x14ac:dyDescent="0.35">
      <c r="B20" s="64"/>
      <c r="C20" s="149" t="s">
        <v>3</v>
      </c>
      <c r="D20" s="150"/>
      <c r="E20" s="141" t="s">
        <v>188</v>
      </c>
      <c r="F20" s="142"/>
      <c r="G20" s="67"/>
      <c r="H20" s="68"/>
    </row>
    <row r="21" spans="2:8" ht="28.5" customHeight="1" x14ac:dyDescent="0.35">
      <c r="B21" s="64"/>
      <c r="C21" s="149" t="s">
        <v>35</v>
      </c>
      <c r="D21" s="150"/>
      <c r="E21" s="141" t="s">
        <v>189</v>
      </c>
      <c r="F21" s="142"/>
      <c r="G21" s="67"/>
      <c r="H21" s="68"/>
    </row>
    <row r="22" spans="2:8" ht="72.75" customHeight="1" x14ac:dyDescent="0.35">
      <c r="B22" s="64"/>
      <c r="C22" s="149" t="s">
        <v>1</v>
      </c>
      <c r="D22" s="150"/>
      <c r="E22" s="141" t="s">
        <v>190</v>
      </c>
      <c r="F22" s="142"/>
      <c r="G22" s="67"/>
      <c r="H22" s="68"/>
    </row>
    <row r="23" spans="2:8" ht="64.5" customHeight="1" x14ac:dyDescent="0.35">
      <c r="B23" s="64"/>
      <c r="C23" s="149" t="s">
        <v>41</v>
      </c>
      <c r="D23" s="150"/>
      <c r="E23" s="141" t="s">
        <v>154</v>
      </c>
      <c r="F23" s="142"/>
      <c r="G23" s="67"/>
      <c r="H23" s="68"/>
    </row>
    <row r="24" spans="2:8" ht="71.25" customHeight="1" x14ac:dyDescent="0.35">
      <c r="B24" s="64"/>
      <c r="C24" s="149" t="s">
        <v>153</v>
      </c>
      <c r="D24" s="150"/>
      <c r="E24" s="141" t="s">
        <v>155</v>
      </c>
      <c r="F24" s="142"/>
      <c r="G24" s="67"/>
      <c r="H24" s="68"/>
    </row>
    <row r="25" spans="2:8" ht="55.5" customHeight="1" x14ac:dyDescent="0.35">
      <c r="B25" s="64"/>
      <c r="C25" s="143" t="s">
        <v>156</v>
      </c>
      <c r="D25" s="144"/>
      <c r="E25" s="141" t="s">
        <v>157</v>
      </c>
      <c r="F25" s="142"/>
      <c r="G25" s="67"/>
      <c r="H25" s="68"/>
    </row>
    <row r="26" spans="2:8" ht="42" customHeight="1" x14ac:dyDescent="0.35">
      <c r="B26" s="64"/>
      <c r="C26" s="143" t="s">
        <v>39</v>
      </c>
      <c r="D26" s="144"/>
      <c r="E26" s="141" t="s">
        <v>158</v>
      </c>
      <c r="F26" s="142"/>
      <c r="G26" s="67"/>
      <c r="H26" s="68"/>
    </row>
    <row r="27" spans="2:8" ht="59.25" customHeight="1" x14ac:dyDescent="0.35">
      <c r="B27" s="64"/>
      <c r="C27" s="143" t="s">
        <v>147</v>
      </c>
      <c r="D27" s="144"/>
      <c r="E27" s="141" t="s">
        <v>159</v>
      </c>
      <c r="F27" s="142"/>
      <c r="G27" s="67"/>
      <c r="H27" s="68"/>
    </row>
    <row r="28" spans="2:8" ht="23.25" customHeight="1" x14ac:dyDescent="0.35">
      <c r="B28" s="64"/>
      <c r="C28" s="143" t="s">
        <v>11</v>
      </c>
      <c r="D28" s="144"/>
      <c r="E28" s="141" t="s">
        <v>160</v>
      </c>
      <c r="F28" s="142"/>
      <c r="G28" s="67"/>
      <c r="H28" s="68"/>
    </row>
    <row r="29" spans="2:8" ht="30.75" customHeight="1" x14ac:dyDescent="0.35">
      <c r="B29" s="64"/>
      <c r="C29" s="143" t="s">
        <v>164</v>
      </c>
      <c r="D29" s="144"/>
      <c r="E29" s="141" t="s">
        <v>161</v>
      </c>
      <c r="F29" s="142"/>
      <c r="G29" s="67"/>
      <c r="H29" s="68"/>
    </row>
    <row r="30" spans="2:8" ht="35.25" customHeight="1" x14ac:dyDescent="0.35">
      <c r="B30" s="64"/>
      <c r="C30" s="143" t="s">
        <v>165</v>
      </c>
      <c r="D30" s="144"/>
      <c r="E30" s="141" t="s">
        <v>162</v>
      </c>
      <c r="F30" s="142"/>
      <c r="G30" s="67"/>
      <c r="H30" s="68"/>
    </row>
    <row r="31" spans="2:8" ht="33" customHeight="1" x14ac:dyDescent="0.35">
      <c r="B31" s="64"/>
      <c r="C31" s="143" t="s">
        <v>165</v>
      </c>
      <c r="D31" s="144"/>
      <c r="E31" s="141" t="s">
        <v>162</v>
      </c>
      <c r="F31" s="142"/>
      <c r="G31" s="67"/>
      <c r="H31" s="68"/>
    </row>
    <row r="32" spans="2:8" ht="30" customHeight="1" x14ac:dyDescent="0.35">
      <c r="B32" s="64"/>
      <c r="C32" s="143" t="s">
        <v>166</v>
      </c>
      <c r="D32" s="144"/>
      <c r="E32" s="141" t="s">
        <v>163</v>
      </c>
      <c r="F32" s="142"/>
      <c r="G32" s="67"/>
      <c r="H32" s="68"/>
    </row>
    <row r="33" spans="2:8" ht="35.25" customHeight="1" x14ac:dyDescent="0.35">
      <c r="B33" s="64"/>
      <c r="C33" s="143" t="s">
        <v>167</v>
      </c>
      <c r="D33" s="144"/>
      <c r="E33" s="141" t="s">
        <v>168</v>
      </c>
      <c r="F33" s="142"/>
      <c r="G33" s="67"/>
      <c r="H33" s="68"/>
    </row>
    <row r="34" spans="2:8" ht="31.5" customHeight="1" x14ac:dyDescent="0.35">
      <c r="B34" s="64"/>
      <c r="C34" s="143" t="s">
        <v>169</v>
      </c>
      <c r="D34" s="144"/>
      <c r="E34" s="141" t="s">
        <v>170</v>
      </c>
      <c r="F34" s="142"/>
      <c r="G34" s="67"/>
      <c r="H34" s="68"/>
    </row>
    <row r="35" spans="2:8" ht="35.25" customHeight="1" x14ac:dyDescent="0.35">
      <c r="B35" s="64"/>
      <c r="C35" s="143" t="s">
        <v>171</v>
      </c>
      <c r="D35" s="144"/>
      <c r="E35" s="141" t="s">
        <v>172</v>
      </c>
      <c r="F35" s="142"/>
      <c r="G35" s="67"/>
      <c r="H35" s="68"/>
    </row>
    <row r="36" spans="2:8" ht="59.25" customHeight="1" x14ac:dyDescent="0.35">
      <c r="B36" s="64"/>
      <c r="C36" s="143" t="s">
        <v>173</v>
      </c>
      <c r="D36" s="144"/>
      <c r="E36" s="141" t="s">
        <v>174</v>
      </c>
      <c r="F36" s="142"/>
      <c r="G36" s="67"/>
      <c r="H36" s="68"/>
    </row>
    <row r="37" spans="2:8" ht="29.25" customHeight="1" x14ac:dyDescent="0.35">
      <c r="B37" s="64"/>
      <c r="C37" s="143" t="s">
        <v>27</v>
      </c>
      <c r="D37" s="144"/>
      <c r="E37" s="141" t="s">
        <v>175</v>
      </c>
      <c r="F37" s="142"/>
      <c r="G37" s="67"/>
      <c r="H37" s="68"/>
    </row>
    <row r="38" spans="2:8" ht="82.5" customHeight="1" x14ac:dyDescent="0.35">
      <c r="B38" s="64"/>
      <c r="C38" s="143" t="s">
        <v>177</v>
      </c>
      <c r="D38" s="144"/>
      <c r="E38" s="141" t="s">
        <v>176</v>
      </c>
      <c r="F38" s="142"/>
      <c r="G38" s="67"/>
      <c r="H38" s="68"/>
    </row>
    <row r="39" spans="2:8" ht="46.5" customHeight="1" x14ac:dyDescent="0.35">
      <c r="B39" s="64"/>
      <c r="C39" s="143" t="s">
        <v>32</v>
      </c>
      <c r="D39" s="144"/>
      <c r="E39" s="141" t="s">
        <v>178</v>
      </c>
      <c r="F39" s="142"/>
      <c r="G39" s="67"/>
      <c r="H39" s="68"/>
    </row>
    <row r="40" spans="2:8" ht="6.75" customHeight="1" thickBot="1" x14ac:dyDescent="0.4">
      <c r="B40" s="64"/>
      <c r="C40" s="154"/>
      <c r="D40" s="155"/>
      <c r="E40" s="156"/>
      <c r="F40" s="157"/>
      <c r="G40" s="67"/>
      <c r="H40" s="68"/>
    </row>
    <row r="41" spans="2:8" ht="15" thickTop="1" x14ac:dyDescent="0.35">
      <c r="B41" s="64"/>
      <c r="C41" s="65"/>
      <c r="D41" s="65"/>
      <c r="E41" s="66"/>
      <c r="F41" s="66"/>
      <c r="G41" s="67"/>
      <c r="H41" s="68"/>
    </row>
    <row r="42" spans="2:8" ht="44.25" customHeight="1" x14ac:dyDescent="0.35">
      <c r="B42" s="151" t="s">
        <v>195</v>
      </c>
      <c r="C42" s="152"/>
      <c r="D42" s="152"/>
      <c r="E42" s="152"/>
      <c r="F42" s="152"/>
      <c r="G42" s="152"/>
      <c r="H42" s="153"/>
    </row>
    <row r="43" spans="2:8" ht="32.25" customHeight="1" x14ac:dyDescent="0.35">
      <c r="B43" s="151" t="s">
        <v>196</v>
      </c>
      <c r="C43" s="152"/>
      <c r="D43" s="152"/>
      <c r="E43" s="152"/>
      <c r="F43" s="152"/>
      <c r="G43" s="152"/>
      <c r="H43" s="153"/>
    </row>
    <row r="44" spans="2:8" ht="20.25" customHeight="1" x14ac:dyDescent="0.35">
      <c r="B44" s="151" t="s">
        <v>197</v>
      </c>
      <c r="C44" s="152"/>
      <c r="D44" s="152"/>
      <c r="E44" s="152"/>
      <c r="F44" s="152"/>
      <c r="G44" s="152"/>
      <c r="H44" s="153"/>
    </row>
    <row r="45" spans="2:8" ht="20.25" customHeight="1" x14ac:dyDescent="0.35">
      <c r="B45" s="151" t="s">
        <v>198</v>
      </c>
      <c r="C45" s="152"/>
      <c r="D45" s="152"/>
      <c r="E45" s="152"/>
      <c r="F45" s="152"/>
      <c r="G45" s="152"/>
      <c r="H45" s="153"/>
    </row>
    <row r="46" spans="2:8" x14ac:dyDescent="0.35">
      <c r="B46" s="151" t="s">
        <v>199</v>
      </c>
      <c r="C46" s="152"/>
      <c r="D46" s="152"/>
      <c r="E46" s="152"/>
      <c r="F46" s="152"/>
      <c r="G46" s="152"/>
      <c r="H46" s="153"/>
    </row>
    <row r="47" spans="2:8" ht="15" thickBot="1" x14ac:dyDescent="0.4">
      <c r="B47" s="69"/>
      <c r="C47" s="70"/>
      <c r="D47" s="70"/>
      <c r="E47" s="70"/>
      <c r="F47" s="70"/>
      <c r="G47" s="70"/>
      <c r="H47" s="71"/>
    </row>
  </sheetData>
  <mergeCells count="68">
    <mergeCell ref="B1:B2"/>
    <mergeCell ref="H1:H2"/>
    <mergeCell ref="C2:G2"/>
    <mergeCell ref="C1:G1"/>
    <mergeCell ref="B4:H4"/>
    <mergeCell ref="B6:H7"/>
    <mergeCell ref="B8:H8"/>
    <mergeCell ref="B11:H12"/>
    <mergeCell ref="C14:D14"/>
    <mergeCell ref="E14:F14"/>
    <mergeCell ref="B9:H9"/>
    <mergeCell ref="C15:D15"/>
    <mergeCell ref="E15:F15"/>
    <mergeCell ref="C19:D19"/>
    <mergeCell ref="E19:F19"/>
    <mergeCell ref="C23:D23"/>
    <mergeCell ref="C20:D20"/>
    <mergeCell ref="C21:D21"/>
    <mergeCell ref="C22:D22"/>
    <mergeCell ref="E20:F20"/>
    <mergeCell ref="E21:F21"/>
    <mergeCell ref="E22:F22"/>
    <mergeCell ref="E23:F23"/>
    <mergeCell ref="B44:H44"/>
    <mergeCell ref="B45:H45"/>
    <mergeCell ref="B46:H46"/>
    <mergeCell ref="E25:F25"/>
    <mergeCell ref="C25:D25"/>
    <mergeCell ref="C26:D26"/>
    <mergeCell ref="E26:F26"/>
    <mergeCell ref="C28:D28"/>
    <mergeCell ref="E28:F28"/>
    <mergeCell ref="E36:F36"/>
    <mergeCell ref="C34:D34"/>
    <mergeCell ref="C33:D33"/>
    <mergeCell ref="E33:F33"/>
    <mergeCell ref="E34:F34"/>
    <mergeCell ref="C29:D29"/>
    <mergeCell ref="E29:F29"/>
    <mergeCell ref="C35:D35"/>
    <mergeCell ref="B42:H42"/>
    <mergeCell ref="C31:D31"/>
    <mergeCell ref="E31:F31"/>
    <mergeCell ref="C32:D32"/>
    <mergeCell ref="E32:F32"/>
    <mergeCell ref="E35:F35"/>
    <mergeCell ref="C36:D36"/>
    <mergeCell ref="C37:D37"/>
    <mergeCell ref="E37:F37"/>
    <mergeCell ref="C38:D38"/>
    <mergeCell ref="E38:F38"/>
    <mergeCell ref="B43:H43"/>
    <mergeCell ref="C40:D40"/>
    <mergeCell ref="E40:F40"/>
    <mergeCell ref="C39:D39"/>
    <mergeCell ref="E39:F39"/>
    <mergeCell ref="E30:F30"/>
    <mergeCell ref="C30:D30"/>
    <mergeCell ref="C18:D18"/>
    <mergeCell ref="E18:F18"/>
    <mergeCell ref="C16:D16"/>
    <mergeCell ref="E16:F16"/>
    <mergeCell ref="C17:D17"/>
    <mergeCell ref="E17:F17"/>
    <mergeCell ref="E24:F24"/>
    <mergeCell ref="C24:D24"/>
    <mergeCell ref="C27:D27"/>
    <mergeCell ref="E27:F27"/>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9"/>
  <dimension ref="A3:A21"/>
  <sheetViews>
    <sheetView workbookViewId="0">
      <selection activeCell="A19" sqref="A19"/>
    </sheetView>
  </sheetViews>
  <sheetFormatPr baseColWidth="10" defaultColWidth="11.453125" defaultRowHeight="13" x14ac:dyDescent="0.3"/>
  <cols>
    <col min="1" max="1" width="32.81640625" style="7" customWidth="1"/>
    <col min="2" max="16384" width="11.453125" style="7"/>
  </cols>
  <sheetData>
    <row r="3" spans="1:1" x14ac:dyDescent="0.3">
      <c r="A3" s="8" t="s">
        <v>13</v>
      </c>
    </row>
    <row r="4" spans="1:1" x14ac:dyDescent="0.3">
      <c r="A4" s="8" t="s">
        <v>14</v>
      </c>
    </row>
    <row r="5" spans="1:1" x14ac:dyDescent="0.3">
      <c r="A5" s="8" t="s">
        <v>15</v>
      </c>
    </row>
    <row r="6" spans="1:1" x14ac:dyDescent="0.3">
      <c r="A6" s="8" t="s">
        <v>10</v>
      </c>
    </row>
    <row r="7" spans="1:1" x14ac:dyDescent="0.3">
      <c r="A7" s="8" t="s">
        <v>9</v>
      </c>
    </row>
    <row r="8" spans="1:1" x14ac:dyDescent="0.3">
      <c r="A8" s="8" t="s">
        <v>18</v>
      </c>
    </row>
    <row r="9" spans="1:1" x14ac:dyDescent="0.3">
      <c r="A9" s="8" t="s">
        <v>19</v>
      </c>
    </row>
    <row r="10" spans="1:1" x14ac:dyDescent="0.3">
      <c r="A10" s="8" t="s">
        <v>21</v>
      </c>
    </row>
    <row r="11" spans="1:1" x14ac:dyDescent="0.3">
      <c r="A11" s="8" t="s">
        <v>22</v>
      </c>
    </row>
    <row r="12" spans="1:1" x14ac:dyDescent="0.3">
      <c r="A12" s="8" t="s">
        <v>24</v>
      </c>
    </row>
    <row r="13" spans="1:1" x14ac:dyDescent="0.3">
      <c r="A13" s="8" t="s">
        <v>25</v>
      </c>
    </row>
    <row r="14" spans="1:1" x14ac:dyDescent="0.3">
      <c r="A14" s="8" t="s">
        <v>26</v>
      </c>
    </row>
    <row r="16" spans="1:1" x14ac:dyDescent="0.3">
      <c r="A16" s="8" t="s">
        <v>28</v>
      </c>
    </row>
    <row r="17" spans="1:1" x14ac:dyDescent="0.3">
      <c r="A17" s="8" t="s">
        <v>29</v>
      </c>
    </row>
    <row r="18" spans="1:1" x14ac:dyDescent="0.3">
      <c r="A18" s="8" t="s">
        <v>30</v>
      </c>
    </row>
    <row r="20" spans="1:1" x14ac:dyDescent="0.3">
      <c r="A20" s="8" t="s">
        <v>33</v>
      </c>
    </row>
    <row r="21" spans="1:1" x14ac:dyDescent="0.3">
      <c r="A21" s="8" t="s">
        <v>34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sheetPr>
  <dimension ref="A1:AS22"/>
  <sheetViews>
    <sheetView showGridLines="0" tabSelected="1" zoomScale="85" zoomScaleNormal="85" zoomScaleSheetLayoutView="85" workbookViewId="0">
      <selection activeCell="C1" sqref="C1:L1"/>
    </sheetView>
  </sheetViews>
  <sheetFormatPr baseColWidth="10" defaultColWidth="11.453125" defaultRowHeight="14" x14ac:dyDescent="0.3"/>
  <cols>
    <col min="1" max="1" width="6.81640625" style="2" customWidth="1"/>
    <col min="2" max="2" width="14.1796875" style="2" customWidth="1"/>
    <col min="3" max="3" width="13.1796875" style="2" customWidth="1"/>
    <col min="4" max="4" width="16.1796875" style="2" customWidth="1"/>
    <col min="5" max="5" width="36.1796875" style="1" customWidth="1"/>
    <col min="6" max="6" width="19" style="5" customWidth="1"/>
    <col min="7" max="7" width="15" style="1" customWidth="1"/>
    <col min="8" max="8" width="13" style="1" customWidth="1"/>
    <col min="9" max="9" width="6.26953125" style="1" bestFit="1" customWidth="1"/>
    <col min="10" max="10" width="14" style="1" customWidth="1"/>
    <col min="11" max="11" width="11.81640625" style="1" hidden="1" customWidth="1"/>
    <col min="12" max="12" width="9.1796875" style="1" customWidth="1"/>
    <col min="13" max="13" width="6.26953125" style="1" bestFit="1" customWidth="1"/>
    <col min="14" max="14" width="16" style="1" customWidth="1"/>
    <col min="15" max="16384" width="11.453125" style="1"/>
  </cols>
  <sheetData>
    <row r="1" spans="1:45" ht="42" customHeight="1" x14ac:dyDescent="0.3">
      <c r="A1" s="236"/>
      <c r="B1" s="237"/>
      <c r="C1" s="181" t="s">
        <v>191</v>
      </c>
      <c r="D1" s="182"/>
      <c r="E1" s="182"/>
      <c r="F1" s="182"/>
      <c r="G1" s="182"/>
      <c r="H1" s="182"/>
      <c r="I1" s="182"/>
      <c r="J1" s="182"/>
      <c r="K1" s="182"/>
      <c r="L1" s="183"/>
      <c r="M1" s="221" t="s">
        <v>229</v>
      </c>
      <c r="N1" s="222"/>
    </row>
    <row r="2" spans="1:45" ht="39.75" customHeight="1" x14ac:dyDescent="0.3">
      <c r="A2" s="238"/>
      <c r="B2" s="239"/>
      <c r="C2" s="218" t="s">
        <v>192</v>
      </c>
      <c r="D2" s="219"/>
      <c r="E2" s="219"/>
      <c r="F2" s="219"/>
      <c r="G2" s="219"/>
      <c r="H2" s="219"/>
      <c r="I2" s="219"/>
      <c r="J2" s="219"/>
      <c r="K2" s="219"/>
      <c r="L2" s="220"/>
      <c r="M2" s="223"/>
      <c r="N2" s="224"/>
    </row>
    <row r="3" spans="1:45" ht="6" customHeight="1" x14ac:dyDescent="0.35">
      <c r="A3" s="233"/>
      <c r="B3" s="234"/>
      <c r="C3" s="234"/>
      <c r="D3" s="234"/>
      <c r="E3" s="234"/>
      <c r="F3" s="234"/>
      <c r="G3" s="234"/>
      <c r="H3" s="234"/>
      <c r="I3" s="234"/>
      <c r="J3" s="234"/>
      <c r="K3" s="234"/>
      <c r="L3" s="234"/>
      <c r="M3" s="234"/>
      <c r="N3" s="235"/>
    </row>
    <row r="4" spans="1:45" ht="42.65" customHeight="1" x14ac:dyDescent="0.3">
      <c r="A4" s="232" t="s">
        <v>36</v>
      </c>
      <c r="B4" s="232"/>
      <c r="C4" s="225" t="s">
        <v>297</v>
      </c>
      <c r="D4" s="226"/>
      <c r="E4" s="227"/>
      <c r="F4" s="249" t="s">
        <v>120</v>
      </c>
      <c r="G4" s="243" t="s">
        <v>296</v>
      </c>
      <c r="H4" s="244"/>
      <c r="I4" s="245"/>
      <c r="J4" s="232" t="s">
        <v>37</v>
      </c>
      <c r="K4" s="232"/>
      <c r="L4" s="230" t="s">
        <v>232</v>
      </c>
      <c r="M4" s="231"/>
      <c r="N4" s="231"/>
      <c r="O4" s="6"/>
      <c r="P4" s="6"/>
      <c r="Q4" s="6"/>
      <c r="R4" s="6"/>
      <c r="S4" s="6"/>
      <c r="T4" s="6"/>
      <c r="U4" s="6"/>
      <c r="V4" s="6"/>
      <c r="W4" s="6"/>
      <c r="X4" s="6"/>
      <c r="Y4" s="6"/>
      <c r="Z4" s="6"/>
      <c r="AA4" s="6"/>
      <c r="AB4" s="6"/>
      <c r="AC4" s="6"/>
      <c r="AD4" s="6"/>
      <c r="AE4" s="6"/>
      <c r="AF4" s="6"/>
      <c r="AG4" s="6"/>
    </row>
    <row r="5" spans="1:45" ht="45.65" customHeight="1" x14ac:dyDescent="0.3">
      <c r="A5" s="240" t="s">
        <v>202</v>
      </c>
      <c r="B5" s="240"/>
      <c r="C5" s="228">
        <v>45401</v>
      </c>
      <c r="D5" s="229"/>
      <c r="E5" s="229"/>
      <c r="F5" s="250"/>
      <c r="G5" s="246"/>
      <c r="H5" s="247"/>
      <c r="I5" s="248"/>
      <c r="J5" s="232"/>
      <c r="K5" s="232"/>
      <c r="L5" s="231"/>
      <c r="M5" s="231"/>
      <c r="N5" s="231"/>
      <c r="O5" s="6"/>
      <c r="P5" s="6"/>
      <c r="Q5" s="6"/>
      <c r="R5" s="6"/>
      <c r="S5" s="6"/>
      <c r="T5" s="6"/>
      <c r="U5" s="6"/>
      <c r="V5" s="6"/>
      <c r="W5" s="6"/>
      <c r="X5" s="6"/>
      <c r="Y5" s="6"/>
      <c r="Z5" s="6"/>
      <c r="AA5" s="6"/>
      <c r="AB5" s="6"/>
      <c r="AC5" s="6"/>
      <c r="AD5" s="6"/>
      <c r="AE5" s="6"/>
      <c r="AF5" s="6"/>
      <c r="AG5" s="6"/>
    </row>
    <row r="6" spans="1:45" ht="3.75" customHeight="1" thickBot="1" x14ac:dyDescent="0.35">
      <c r="A6" s="1"/>
      <c r="B6" s="1"/>
      <c r="C6" s="1"/>
      <c r="D6" s="1"/>
      <c r="F6" s="1"/>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row>
    <row r="7" spans="1:45" ht="14.5" thickBot="1" x14ac:dyDescent="0.35">
      <c r="A7" s="241" t="s">
        <v>127</v>
      </c>
      <c r="B7" s="242"/>
      <c r="C7" s="242"/>
      <c r="D7" s="242"/>
      <c r="E7" s="242"/>
      <c r="F7" s="242"/>
      <c r="G7" s="215" t="s">
        <v>128</v>
      </c>
      <c r="H7" s="216"/>
      <c r="I7" s="216"/>
      <c r="J7" s="216"/>
      <c r="K7" s="216"/>
      <c r="L7" s="216"/>
      <c r="M7" s="216"/>
      <c r="N7" s="217"/>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row>
    <row r="8" spans="1:45" ht="16.5" customHeight="1" x14ac:dyDescent="0.3">
      <c r="A8" s="201" t="s">
        <v>0</v>
      </c>
      <c r="B8" s="203" t="s">
        <v>2</v>
      </c>
      <c r="C8" s="205" t="s">
        <v>3</v>
      </c>
      <c r="D8" s="205" t="s">
        <v>35</v>
      </c>
      <c r="E8" s="203" t="s">
        <v>1</v>
      </c>
      <c r="F8" s="207" t="s">
        <v>41</v>
      </c>
      <c r="G8" s="209" t="s">
        <v>219</v>
      </c>
      <c r="H8" s="211" t="s">
        <v>31</v>
      </c>
      <c r="I8" s="213" t="s">
        <v>5</v>
      </c>
      <c r="J8" s="192" t="s">
        <v>220</v>
      </c>
      <c r="K8" s="194" t="s">
        <v>82</v>
      </c>
      <c r="L8" s="194" t="s">
        <v>38</v>
      </c>
      <c r="M8" s="197" t="s">
        <v>5</v>
      </c>
      <c r="N8" s="199" t="s">
        <v>39</v>
      </c>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row>
    <row r="9" spans="1:45" s="4" customFormat="1" ht="94.5" customHeight="1" x14ac:dyDescent="0.35">
      <c r="A9" s="202"/>
      <c r="B9" s="204"/>
      <c r="C9" s="206"/>
      <c r="D9" s="206"/>
      <c r="E9" s="204"/>
      <c r="F9" s="208"/>
      <c r="G9" s="210"/>
      <c r="H9" s="212"/>
      <c r="I9" s="214"/>
      <c r="J9" s="193"/>
      <c r="K9" s="195"/>
      <c r="L9" s="196"/>
      <c r="M9" s="198"/>
      <c r="N9" s="200"/>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row>
    <row r="10" spans="1:45" s="3" customFormat="1" ht="156.75" customHeight="1" x14ac:dyDescent="0.35">
      <c r="A10" s="121">
        <v>1</v>
      </c>
      <c r="B10" s="122" t="s">
        <v>121</v>
      </c>
      <c r="C10" s="122" t="s">
        <v>233</v>
      </c>
      <c r="D10" s="122" t="s">
        <v>234</v>
      </c>
      <c r="E10" s="123" t="s">
        <v>235</v>
      </c>
      <c r="F10" s="124" t="s">
        <v>113</v>
      </c>
      <c r="G10" s="125">
        <v>100</v>
      </c>
      <c r="H10" s="133" t="str">
        <f t="shared" ref="H10:H18" si="0">IF(G10&lt;=0,"",IF(G10&lt;=2,"Muy Baja",IF(G10&lt;=24,"Baja",IF(G10&lt;=500,"Media",IF(G10&lt;=5000,"Alta","Muy Alta")))))</f>
        <v>Media</v>
      </c>
      <c r="I10" s="134">
        <f t="shared" ref="I10:I18" si="1">IF(H10="","",IF(H10="Muy Baja",0.2,IF(H10="Baja",0.4,IF(H10="Media",0.6,IF(H10="Alta",0.8,IF(H10="Muy Alta",1,))))))</f>
        <v>0.6</v>
      </c>
      <c r="J10" s="126" t="s">
        <v>140</v>
      </c>
      <c r="K10" s="82" t="str">
        <f ca="1">IF(NOT(ISERROR(MATCH(J10,'Tabla Impacto'!$B$225:$B$227,0))),'Tabla Impacto'!$F$227&amp;"Por favor no seleccionar los criterios de impacto(Afectación Económica o presupuestal y Pérdida Reputacional)",J10)</f>
        <v xml:space="preserve">     El riesgo afecta la imagen de la entidad con algunos usuarios de relevancia frente al logro de los objetivos</v>
      </c>
      <c r="L10" s="133" t="str">
        <f ca="1">IF(OR(K10='Tabla Impacto'!$C$15,K10='Tabla Impacto'!$D$15),"Leve",IF(OR(K10='Tabla Impacto'!$C$16,K10='Tabla Impacto'!$D$16),"Menor",IF(OR(K10='Tabla Impacto'!$C$17,K10='Tabla Impacto'!$D$17),"Moderado",IF(OR(K10='Tabla Impacto'!$C$18,K10='Tabla Impacto'!$D$18),"Mayor",IF(OR(K10='Tabla Impacto'!$C$19,K10='Tabla Impacto'!$D$19),"Catastrófico","")))))</f>
        <v>Moderado</v>
      </c>
      <c r="M10" s="134">
        <f t="shared" ref="M10:M18" ca="1" si="2">IF(L10="","",IF(L10="Leve",0.2,IF(L10="Menor",0.4,IF(L10="Moderado",0.6,IF(L10="Mayor",0.8,IF(L10="Catastrófico",1,))))))</f>
        <v>0.6</v>
      </c>
      <c r="N10" s="89" t="str">
        <f t="shared" ref="N10:N18" ca="1" si="3">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23"/>
      <c r="P10" s="23"/>
      <c r="Q10" s="23"/>
      <c r="R10" s="23"/>
      <c r="S10" s="23"/>
      <c r="T10" s="23"/>
      <c r="U10" s="23"/>
      <c r="V10" s="23"/>
      <c r="W10" s="23"/>
      <c r="X10" s="23"/>
      <c r="Y10" s="23"/>
      <c r="Z10" s="23"/>
      <c r="AA10" s="23"/>
      <c r="AB10" s="23"/>
      <c r="AC10" s="23"/>
      <c r="AD10" s="23"/>
      <c r="AE10" s="23"/>
      <c r="AF10" s="23"/>
      <c r="AG10" s="23"/>
      <c r="AH10" s="23"/>
      <c r="AI10" s="23"/>
      <c r="AJ10" s="23"/>
      <c r="AK10" s="23"/>
      <c r="AL10" s="23"/>
      <c r="AM10" s="23"/>
      <c r="AN10" s="23"/>
      <c r="AO10" s="23"/>
      <c r="AP10" s="23"/>
      <c r="AQ10" s="23"/>
      <c r="AR10" s="23"/>
      <c r="AS10" s="23"/>
    </row>
    <row r="11" spans="1:45" s="3" customFormat="1" ht="131.25" customHeight="1" x14ac:dyDescent="0.35">
      <c r="A11" s="121">
        <v>2</v>
      </c>
      <c r="B11" s="122" t="s">
        <v>123</v>
      </c>
      <c r="C11" s="122" t="s">
        <v>237</v>
      </c>
      <c r="D11" s="122" t="s">
        <v>238</v>
      </c>
      <c r="E11" s="123" t="s">
        <v>239</v>
      </c>
      <c r="F11" s="124" t="s">
        <v>117</v>
      </c>
      <c r="G11" s="125">
        <v>365</v>
      </c>
      <c r="H11" s="133" t="str">
        <f t="shared" si="0"/>
        <v>Media</v>
      </c>
      <c r="I11" s="134">
        <f t="shared" si="1"/>
        <v>0.6</v>
      </c>
      <c r="J11" s="126" t="s">
        <v>136</v>
      </c>
      <c r="K11" s="82" t="str">
        <f ca="1">IF(NOT(ISERROR(MATCH(J11,'Tabla Impacto'!$B$225:$B$227,0))),'Tabla Impacto'!$F$227&amp;"Por favor no seleccionar los criterios de impacto(Afectación Económica o presupuestal y Pérdida Reputacional)",J11)</f>
        <v xml:space="preserve">     Entre 100 y 500 SMLMV </v>
      </c>
      <c r="L11" s="133" t="str">
        <f ca="1">IF(OR(K11='Tabla Impacto'!$C$15,K11='Tabla Impacto'!$D$15),"Leve",IF(OR(K11='Tabla Impacto'!$C$16,K11='Tabla Impacto'!$D$16),"Menor",IF(OR(K11='Tabla Impacto'!$C$17,K11='Tabla Impacto'!$D$17),"Moderado",IF(OR(K11='Tabla Impacto'!$C$18,K11='Tabla Impacto'!$D$18),"Mayor",IF(OR(K11='Tabla Impacto'!$C$19,K11='Tabla Impacto'!$D$19),"Catastrófico","")))))</f>
        <v>Mayor</v>
      </c>
      <c r="M11" s="134">
        <f t="shared" ca="1" si="2"/>
        <v>0.8</v>
      </c>
      <c r="N11" s="89" t="str">
        <f t="shared" ca="1" si="3"/>
        <v>Alto</v>
      </c>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row>
    <row r="12" spans="1:45" s="3" customFormat="1" ht="141.75" customHeight="1" x14ac:dyDescent="0.35">
      <c r="A12" s="121">
        <v>3</v>
      </c>
      <c r="B12" s="122" t="s">
        <v>123</v>
      </c>
      <c r="C12" s="122" t="s">
        <v>281</v>
      </c>
      <c r="D12" s="122" t="s">
        <v>282</v>
      </c>
      <c r="E12" s="123" t="s">
        <v>283</v>
      </c>
      <c r="F12" s="124" t="s">
        <v>115</v>
      </c>
      <c r="G12" s="125">
        <v>12</v>
      </c>
      <c r="H12" s="133" t="str">
        <f t="shared" si="0"/>
        <v>Baja</v>
      </c>
      <c r="I12" s="134">
        <f t="shared" si="1"/>
        <v>0.4</v>
      </c>
      <c r="J12" s="126" t="s">
        <v>139</v>
      </c>
      <c r="K12" s="82" t="str">
        <f ca="1">IF(NOT(ISERROR(MATCH(J12,'Tabla Impacto'!$B$225:$B$227,0))),'Tabla Impacto'!$F$227&amp;"Por favor no seleccionar los criterios de impacto(Afectación Económica o presupuestal y Pérdida Reputacional)",J12)</f>
        <v xml:space="preserve">     El riesgo afecta la imagen de la entidad internamente, de conocimiento general, nivel interno, de junta dircetiva y accionistas y/o de provedores</v>
      </c>
      <c r="L12" s="133" t="str">
        <f ca="1">IF(OR(K12='Tabla Impacto'!$C$15,K12='Tabla Impacto'!$D$15),"Leve",IF(OR(K12='Tabla Impacto'!$C$16,K12='Tabla Impacto'!$D$16),"Menor",IF(OR(K12='Tabla Impacto'!$C$17,K12='Tabla Impacto'!$D$17),"Moderado",IF(OR(K12='Tabla Impacto'!$C$18,K12='Tabla Impacto'!$D$18),"Mayor",IF(OR(K12='Tabla Impacto'!$C$19,K12='Tabla Impacto'!$D$19),"Catastrófico","")))))</f>
        <v>Menor</v>
      </c>
      <c r="M12" s="134">
        <f t="shared" ca="1" si="2"/>
        <v>0.4</v>
      </c>
      <c r="N12" s="89" t="str">
        <f t="shared" ca="1" si="3"/>
        <v>Moderado</v>
      </c>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23"/>
    </row>
    <row r="13" spans="1:45" s="3" customFormat="1" ht="123.75" customHeight="1" x14ac:dyDescent="0.35">
      <c r="A13" s="121">
        <v>4</v>
      </c>
      <c r="B13" s="122" t="s">
        <v>121</v>
      </c>
      <c r="C13" s="122" t="s">
        <v>250</v>
      </c>
      <c r="D13" s="122" t="s">
        <v>251</v>
      </c>
      <c r="E13" s="123" t="s">
        <v>252</v>
      </c>
      <c r="F13" s="124" t="s">
        <v>113</v>
      </c>
      <c r="G13" s="125">
        <v>100</v>
      </c>
      <c r="H13" s="133" t="str">
        <f t="shared" si="0"/>
        <v>Media</v>
      </c>
      <c r="I13" s="134">
        <f t="shared" si="1"/>
        <v>0.6</v>
      </c>
      <c r="J13" s="126" t="s">
        <v>140</v>
      </c>
      <c r="K13" s="82" t="str">
        <f ca="1">IF(NOT(ISERROR(MATCH(J13,'Tabla Impacto'!$B$225:$B$227,0))),'Tabla Impacto'!$F$227&amp;"Por favor no seleccionar los criterios de impacto(Afectación Económica o presupuestal y Pérdida Reputacional)",J13)</f>
        <v xml:space="preserve">     El riesgo afecta la imagen de la entidad con algunos usuarios de relevancia frente al logro de los objetivos</v>
      </c>
      <c r="L13" s="133" t="str">
        <f ca="1">IF(OR(K13='Tabla Impacto'!$C$15,K13='Tabla Impacto'!$D$15),"Leve",IF(OR(K13='Tabla Impacto'!$C$16,K13='Tabla Impacto'!$D$16),"Menor",IF(OR(K13='Tabla Impacto'!$C$17,K13='Tabla Impacto'!$D$17),"Moderado",IF(OR(K13='Tabla Impacto'!$C$18,K13='Tabla Impacto'!$D$18),"Mayor",IF(OR(K13='Tabla Impacto'!$C$19,K13='Tabla Impacto'!$D$19),"Catastrófico","")))))</f>
        <v>Moderado</v>
      </c>
      <c r="M13" s="134">
        <f t="shared" ca="1" si="2"/>
        <v>0.6</v>
      </c>
      <c r="N13" s="89" t="str">
        <f t="shared" ca="1" si="3"/>
        <v>Moderado</v>
      </c>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3"/>
    </row>
    <row r="14" spans="1:45" s="3" customFormat="1" ht="105" customHeight="1" x14ac:dyDescent="0.35">
      <c r="A14" s="121">
        <v>5</v>
      </c>
      <c r="B14" s="122" t="s">
        <v>121</v>
      </c>
      <c r="C14" s="122" t="s">
        <v>256</v>
      </c>
      <c r="D14" s="122" t="s">
        <v>257</v>
      </c>
      <c r="E14" s="123" t="s">
        <v>258</v>
      </c>
      <c r="F14" s="124" t="s">
        <v>113</v>
      </c>
      <c r="G14" s="125">
        <v>20</v>
      </c>
      <c r="H14" s="133" t="str">
        <f t="shared" si="0"/>
        <v>Baja</v>
      </c>
      <c r="I14" s="134">
        <f t="shared" si="1"/>
        <v>0.4</v>
      </c>
      <c r="J14" s="126" t="s">
        <v>138</v>
      </c>
      <c r="K14" s="82" t="str">
        <f ca="1">IF(NOT(ISERROR(MATCH(J14,'Tabla Impacto'!$B$225:$B$227,0))),'Tabla Impacto'!$F$227&amp;"Por favor no seleccionar los criterios de impacto(Afectación Económica o presupuestal y Pérdida Reputacional)",J14)</f>
        <v xml:space="preserve">     El riesgo afecta la imagen de alguna área de la organización</v>
      </c>
      <c r="L14" s="133" t="str">
        <f ca="1">IF(OR(K14='Tabla Impacto'!$C$15,K14='Tabla Impacto'!$D$15),"Leve",IF(OR(K14='Tabla Impacto'!$C$16,K14='Tabla Impacto'!$D$16),"Menor",IF(OR(K14='Tabla Impacto'!$C$17,K14='Tabla Impacto'!$D$17),"Moderado",IF(OR(K14='Tabla Impacto'!$C$18,K14='Tabla Impacto'!$D$18),"Mayor",IF(OR(K14='Tabla Impacto'!$C$19,K14='Tabla Impacto'!$D$19),"Catastrófico","")))))</f>
        <v>Leve</v>
      </c>
      <c r="M14" s="134">
        <f t="shared" ca="1" si="2"/>
        <v>0.2</v>
      </c>
      <c r="N14" s="89" t="str">
        <f t="shared" ca="1" si="3"/>
        <v>Bajo</v>
      </c>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row>
    <row r="15" spans="1:45" s="3" customFormat="1" ht="72.75" customHeight="1" x14ac:dyDescent="0.35">
      <c r="A15" s="121">
        <v>6</v>
      </c>
      <c r="B15" s="122" t="s">
        <v>123</v>
      </c>
      <c r="C15" s="122" t="s">
        <v>261</v>
      </c>
      <c r="D15" s="122" t="s">
        <v>262</v>
      </c>
      <c r="E15" s="123" t="s">
        <v>263</v>
      </c>
      <c r="F15" s="124" t="s">
        <v>117</v>
      </c>
      <c r="G15" s="125">
        <v>300</v>
      </c>
      <c r="H15" s="133" t="str">
        <f t="shared" si="0"/>
        <v>Media</v>
      </c>
      <c r="I15" s="134">
        <f t="shared" si="1"/>
        <v>0.6</v>
      </c>
      <c r="J15" s="126" t="s">
        <v>136</v>
      </c>
      <c r="K15" s="82" t="str">
        <f ca="1">IF(NOT(ISERROR(MATCH(J15,'Tabla Impacto'!$B$225:$B$227,0))),'Tabla Impacto'!$F$227&amp;"Por favor no seleccionar los criterios de impacto(Afectación Económica o presupuestal y Pérdida Reputacional)",J15)</f>
        <v xml:space="preserve">     Entre 100 y 500 SMLMV </v>
      </c>
      <c r="L15" s="133" t="str">
        <f ca="1">IF(OR(K15='Tabla Impacto'!$C$15,K15='Tabla Impacto'!$D$15),"Leve",IF(OR(K15='Tabla Impacto'!$C$16,K15='Tabla Impacto'!$D$16),"Menor",IF(OR(K15='Tabla Impacto'!$C$17,K15='Tabla Impacto'!$D$17),"Moderado",IF(OR(K15='Tabla Impacto'!$C$18,K15='Tabla Impacto'!$D$18),"Mayor",IF(OR(K15='Tabla Impacto'!$C$19,K15='Tabla Impacto'!$D$19),"Catastrófico","")))))</f>
        <v>Mayor</v>
      </c>
      <c r="M15" s="134">
        <f t="shared" ca="1" si="2"/>
        <v>0.8</v>
      </c>
      <c r="N15" s="89" t="str">
        <f t="shared" ca="1" si="3"/>
        <v>Alto</v>
      </c>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row>
    <row r="16" spans="1:45" s="3" customFormat="1" ht="172.5" customHeight="1" x14ac:dyDescent="0.35">
      <c r="A16" s="121">
        <v>7</v>
      </c>
      <c r="B16" s="122" t="s">
        <v>123</v>
      </c>
      <c r="C16" s="122" t="s">
        <v>279</v>
      </c>
      <c r="D16" s="122" t="s">
        <v>270</v>
      </c>
      <c r="E16" s="123" t="s">
        <v>280</v>
      </c>
      <c r="F16" s="124" t="s">
        <v>115</v>
      </c>
      <c r="G16" s="125">
        <v>20</v>
      </c>
      <c r="H16" s="133" t="str">
        <f t="shared" si="0"/>
        <v>Baja</v>
      </c>
      <c r="I16" s="134">
        <f t="shared" si="1"/>
        <v>0.4</v>
      </c>
      <c r="J16" s="126" t="s">
        <v>140</v>
      </c>
      <c r="K16" s="82" t="str">
        <f ca="1">IF(NOT(ISERROR(MATCH(J16,'Tabla Impacto'!$B$225:$B$227,0))),'Tabla Impacto'!$F$227&amp;"Por favor no seleccionar los criterios de impacto(Afectación Económica o presupuestal y Pérdida Reputacional)",J16)</f>
        <v xml:space="preserve">     El riesgo afecta la imagen de la entidad con algunos usuarios de relevancia frente al logro de los objetivos</v>
      </c>
      <c r="L16" s="133" t="str">
        <f ca="1">IF(OR(K16='Tabla Impacto'!$C$15,K16='Tabla Impacto'!$D$15),"Leve",IF(OR(K16='Tabla Impacto'!$C$16,K16='Tabla Impacto'!$D$16),"Menor",IF(OR(K16='Tabla Impacto'!$C$17,K16='Tabla Impacto'!$D$17),"Moderado",IF(OR(K16='Tabla Impacto'!$C$18,K16='Tabla Impacto'!$D$18),"Mayor",IF(OR(K16='Tabla Impacto'!$C$19,K16='Tabla Impacto'!$D$19),"Catastrófico","")))))</f>
        <v>Moderado</v>
      </c>
      <c r="M16" s="134">
        <f t="shared" ca="1" si="2"/>
        <v>0.6</v>
      </c>
      <c r="N16" s="89" t="str">
        <f t="shared" ca="1" si="3"/>
        <v>Moderado</v>
      </c>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row>
    <row r="17" spans="1:45" s="3" customFormat="1" ht="137.25" customHeight="1" x14ac:dyDescent="0.35">
      <c r="A17" s="121">
        <v>8</v>
      </c>
      <c r="B17" s="122" t="s">
        <v>121</v>
      </c>
      <c r="C17" s="122" t="s">
        <v>274</v>
      </c>
      <c r="D17" s="122" t="s">
        <v>275</v>
      </c>
      <c r="E17" s="123" t="s">
        <v>276</v>
      </c>
      <c r="F17" s="124" t="s">
        <v>118</v>
      </c>
      <c r="G17" s="125">
        <v>10</v>
      </c>
      <c r="H17" s="133" t="str">
        <f t="shared" si="0"/>
        <v>Baja</v>
      </c>
      <c r="I17" s="134">
        <f t="shared" si="1"/>
        <v>0.4</v>
      </c>
      <c r="J17" s="126" t="s">
        <v>140</v>
      </c>
      <c r="K17" s="82" t="str">
        <f ca="1">IF(NOT(ISERROR(MATCH(J17,'Tabla Impacto'!$B$225:$B$227,0))),'Tabla Impacto'!$F$227&amp;"Por favor no seleccionar los criterios de impacto(Afectación Económica o presupuestal y Pérdida Reputacional)",J17)</f>
        <v xml:space="preserve">     El riesgo afecta la imagen de la entidad con algunos usuarios de relevancia frente al logro de los objetivos</v>
      </c>
      <c r="L17" s="133" t="str">
        <f ca="1">IF(OR(K17='Tabla Impacto'!$C$15,K17='Tabla Impacto'!$D$15),"Leve",IF(OR(K17='Tabla Impacto'!$C$16,K17='Tabla Impacto'!$D$16),"Menor",IF(OR(K17='Tabla Impacto'!$C$17,K17='Tabla Impacto'!$D$17),"Moderado",IF(OR(K17='Tabla Impacto'!$C$18,K17='Tabla Impacto'!$D$18),"Mayor",IF(OR(K17='Tabla Impacto'!$C$19,K17='Tabla Impacto'!$D$19),"Catastrófico","")))))</f>
        <v>Moderado</v>
      </c>
      <c r="M17" s="134">
        <f t="shared" ca="1" si="2"/>
        <v>0.6</v>
      </c>
      <c r="N17" s="89" t="str">
        <f t="shared" ca="1" si="3"/>
        <v>Moderado</v>
      </c>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row>
    <row r="18" spans="1:45" s="3" customFormat="1" ht="255.75" customHeight="1" thickBot="1" x14ac:dyDescent="0.4">
      <c r="A18" s="127">
        <v>9</v>
      </c>
      <c r="B18" s="128" t="s">
        <v>123</v>
      </c>
      <c r="C18" s="128" t="s">
        <v>286</v>
      </c>
      <c r="D18" s="128" t="s">
        <v>287</v>
      </c>
      <c r="E18" s="129" t="s">
        <v>285</v>
      </c>
      <c r="F18" s="130" t="s">
        <v>115</v>
      </c>
      <c r="G18" s="131">
        <v>200</v>
      </c>
      <c r="H18" s="135" t="str">
        <f t="shared" si="0"/>
        <v>Media</v>
      </c>
      <c r="I18" s="136">
        <f t="shared" si="1"/>
        <v>0.6</v>
      </c>
      <c r="J18" s="132" t="s">
        <v>139</v>
      </c>
      <c r="K18" s="83" t="str">
        <f ca="1">IF(NOT(ISERROR(MATCH(J18,'Tabla Impacto'!$B$225:$B$227,0))),'Tabla Impacto'!$F$227&amp;"Por favor no seleccionar los criterios de impacto(Afectación Económica o presupuestal y Pérdida Reputacional)",J18)</f>
        <v xml:space="preserve">     El riesgo afecta la imagen de la entidad internamente, de conocimiento general, nivel interno, de junta dircetiva y accionistas y/o de provedores</v>
      </c>
      <c r="L18" s="135" t="str">
        <f ca="1">IF(OR(K18='Tabla Impacto'!$C$15,K18='Tabla Impacto'!$D$15),"Leve",IF(OR(K18='Tabla Impacto'!$C$16,K18='Tabla Impacto'!$D$16),"Menor",IF(OR(K18='Tabla Impacto'!$C$17,K18='Tabla Impacto'!$D$17),"Moderado",IF(OR(K18='Tabla Impacto'!$C$18,K18='Tabla Impacto'!$D$18),"Mayor",IF(OR(K18='Tabla Impacto'!$C$19,K18='Tabla Impacto'!$D$19),"Catastrófico","")))))</f>
        <v>Menor</v>
      </c>
      <c r="M18" s="136">
        <f t="shared" ca="1" si="2"/>
        <v>0.4</v>
      </c>
      <c r="N18" s="90" t="str">
        <f t="shared" ca="1" si="3"/>
        <v>Moderado</v>
      </c>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row>
    <row r="19" spans="1:45" s="3" customFormat="1" ht="11.25" customHeight="1" x14ac:dyDescent="0.35">
      <c r="A19" s="187"/>
      <c r="B19" s="188"/>
      <c r="C19" s="188"/>
      <c r="D19" s="188"/>
      <c r="E19" s="188"/>
      <c r="F19" s="188"/>
      <c r="G19" s="188"/>
      <c r="H19" s="188"/>
      <c r="I19" s="188"/>
      <c r="J19" s="188"/>
      <c r="K19" s="188"/>
      <c r="L19" s="188"/>
      <c r="M19" s="188"/>
      <c r="N19" s="188"/>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row>
    <row r="20" spans="1:45" ht="49.5" customHeight="1" x14ac:dyDescent="0.3">
      <c r="A20" s="189" t="s">
        <v>203</v>
      </c>
      <c r="B20" s="190"/>
      <c r="C20" s="190"/>
      <c r="D20" s="190"/>
      <c r="E20" s="190"/>
      <c r="F20" s="190"/>
      <c r="G20" s="190"/>
      <c r="H20" s="190"/>
      <c r="I20" s="190"/>
      <c r="J20" s="190"/>
      <c r="K20" s="190"/>
      <c r="L20" s="190"/>
      <c r="M20" s="190"/>
      <c r="N20" s="191"/>
    </row>
    <row r="21" spans="1:45" x14ac:dyDescent="0.3">
      <c r="A21" s="84" t="s">
        <v>129</v>
      </c>
      <c r="B21" s="84"/>
      <c r="C21" s="84"/>
      <c r="D21" s="84"/>
      <c r="E21" s="84"/>
      <c r="F21" s="84"/>
      <c r="G21" s="84"/>
      <c r="H21" s="84"/>
      <c r="I21" s="84"/>
      <c r="J21" s="84"/>
      <c r="K21" s="84"/>
      <c r="L21" s="84"/>
      <c r="M21" s="84"/>
      <c r="N21" s="84"/>
    </row>
    <row r="22" spans="1:45" x14ac:dyDescent="0.3">
      <c r="A22" s="85"/>
      <c r="B22" s="85"/>
      <c r="C22" s="85"/>
      <c r="D22" s="85"/>
      <c r="E22" s="85"/>
      <c r="F22" s="85"/>
      <c r="G22" s="85"/>
      <c r="H22" s="85"/>
      <c r="I22" s="85"/>
      <c r="J22" s="85"/>
      <c r="K22" s="85"/>
      <c r="L22" s="85"/>
      <c r="M22" s="85"/>
      <c r="N22" s="85"/>
    </row>
  </sheetData>
  <sheetProtection sheet="1" formatCells="0" formatColumns="0" formatRows="0"/>
  <dataConsolidate/>
  <mergeCells count="31">
    <mergeCell ref="G7:N7"/>
    <mergeCell ref="C2:L2"/>
    <mergeCell ref="M1:N2"/>
    <mergeCell ref="C4:E4"/>
    <mergeCell ref="C5:E5"/>
    <mergeCell ref="L4:N5"/>
    <mergeCell ref="J4:K5"/>
    <mergeCell ref="A3:N3"/>
    <mergeCell ref="A1:B2"/>
    <mergeCell ref="C1:L1"/>
    <mergeCell ref="A5:B5"/>
    <mergeCell ref="A7:F7"/>
    <mergeCell ref="A4:B4"/>
    <mergeCell ref="G4:I5"/>
    <mergeCell ref="F4:F5"/>
    <mergeCell ref="A19:N19"/>
    <mergeCell ref="A20:N20"/>
    <mergeCell ref="J8:J9"/>
    <mergeCell ref="K8:K9"/>
    <mergeCell ref="L8:L9"/>
    <mergeCell ref="M8:M9"/>
    <mergeCell ref="N8:N9"/>
    <mergeCell ref="A8:A9"/>
    <mergeCell ref="B8:B9"/>
    <mergeCell ref="C8:C9"/>
    <mergeCell ref="D8:D9"/>
    <mergeCell ref="E8:E9"/>
    <mergeCell ref="F8:F9"/>
    <mergeCell ref="G8:G9"/>
    <mergeCell ref="H8:H9"/>
    <mergeCell ref="I8:I9"/>
  </mergeCells>
  <phoneticPr fontId="60" type="noConversion"/>
  <conditionalFormatting sqref="H10:H18">
    <cfRule type="cellIs" dxfId="36" priority="10" operator="equal">
      <formula>"Muy Alta"</formula>
    </cfRule>
    <cfRule type="cellIs" dxfId="35" priority="11" operator="equal">
      <formula>"Alta"</formula>
    </cfRule>
    <cfRule type="cellIs" dxfId="34" priority="12" operator="equal">
      <formula>"Media"</formula>
    </cfRule>
    <cfRule type="cellIs" dxfId="33" priority="13" operator="equal">
      <formula>"Baja"</formula>
    </cfRule>
    <cfRule type="cellIs" dxfId="32" priority="14" operator="equal">
      <formula>"Muy Baja"</formula>
    </cfRule>
  </conditionalFormatting>
  <conditionalFormatting sqref="K10:K18">
    <cfRule type="containsText" dxfId="31" priority="57" operator="containsText" text="❌">
      <formula>NOT(ISERROR(SEARCH("❌",K10)))</formula>
    </cfRule>
  </conditionalFormatting>
  <conditionalFormatting sqref="L10:L18">
    <cfRule type="cellIs" dxfId="30" priority="5" operator="equal">
      <formula>"Catastrófico"</formula>
    </cfRule>
    <cfRule type="cellIs" dxfId="29" priority="6" operator="equal">
      <formula>"Mayor"</formula>
    </cfRule>
    <cfRule type="cellIs" dxfId="28" priority="7" operator="equal">
      <formula>"Moderado"</formula>
    </cfRule>
    <cfRule type="cellIs" dxfId="27" priority="8" operator="equal">
      <formula>"Menor"</formula>
    </cfRule>
    <cfRule type="cellIs" dxfId="26" priority="9" operator="equal">
      <formula>"Leve"</formula>
    </cfRule>
  </conditionalFormatting>
  <conditionalFormatting sqref="N10:N18">
    <cfRule type="cellIs" dxfId="25" priority="1" operator="equal">
      <formula>"Extremo"</formula>
    </cfRule>
    <cfRule type="cellIs" dxfId="24" priority="2" operator="equal">
      <formula>"Alto"</formula>
    </cfRule>
    <cfRule type="cellIs" dxfId="23" priority="3" operator="equal">
      <formula>"Moderado"</formula>
    </cfRule>
    <cfRule type="cellIs" dxfId="22" priority="4" operator="equal">
      <formula>"Bajo"</formula>
    </cfRule>
  </conditionalFormatting>
  <pageMargins left="0.7" right="0.7" top="0.75" bottom="0.75" header="0.3" footer="0.3"/>
  <pageSetup scale="40"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'Tabla Impacto'!$F$214:$F$225</xm:f>
          </x14:formula1>
          <xm:sqref>J10:J18</xm:sqref>
        </x14:dataValidation>
        <x14:dataValidation type="list" allowBlank="1" showInputMessage="1" showErrorMessage="1" xr:uid="{00000000-0002-0000-0100-000001000000}">
          <x14:formula1>
            <xm:f>'Opciones Tratamiento'!$E$2:$E$4</xm:f>
          </x14:formula1>
          <xm:sqref>B10:B18</xm:sqref>
        </x14:dataValidation>
        <x14:dataValidation type="list" allowBlank="1" showInputMessage="1" showErrorMessage="1" xr:uid="{00000000-0002-0000-0100-000002000000}">
          <x14:formula1>
            <xm:f>'Opciones Tratamiento'!$B$13:$B$19</xm:f>
          </x14:formula1>
          <xm:sqref>F10:F18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2:CU133"/>
  <sheetViews>
    <sheetView showGridLines="0" zoomScale="40" zoomScaleNormal="40" workbookViewId="0">
      <selection activeCell="J2" sqref="J2:AM2"/>
    </sheetView>
  </sheetViews>
  <sheetFormatPr baseColWidth="10" defaultRowHeight="14.5" x14ac:dyDescent="0.35"/>
  <cols>
    <col min="2" max="39" width="5.7265625" customWidth="1"/>
    <col min="41" max="46" width="5.7265625" customWidth="1"/>
  </cols>
  <sheetData>
    <row r="2" spans="1:99" ht="85.5" customHeight="1" x14ac:dyDescent="0.35">
      <c r="B2" s="251"/>
      <c r="C2" s="251"/>
      <c r="D2" s="251"/>
      <c r="E2" s="251"/>
      <c r="F2" s="251"/>
      <c r="G2" s="251"/>
      <c r="H2" s="251"/>
      <c r="I2" s="251"/>
      <c r="J2" s="252" t="s">
        <v>191</v>
      </c>
      <c r="K2" s="252"/>
      <c r="L2" s="252"/>
      <c r="M2" s="252"/>
      <c r="N2" s="252"/>
      <c r="O2" s="252"/>
      <c r="P2" s="252"/>
      <c r="Q2" s="252"/>
      <c r="R2" s="252"/>
      <c r="S2" s="252"/>
      <c r="T2" s="252"/>
      <c r="U2" s="252"/>
      <c r="V2" s="252"/>
      <c r="W2" s="252"/>
      <c r="X2" s="252"/>
      <c r="Y2" s="252"/>
      <c r="Z2" s="252"/>
      <c r="AA2" s="252"/>
      <c r="AB2" s="252"/>
      <c r="AC2" s="252"/>
      <c r="AD2" s="252"/>
      <c r="AE2" s="252"/>
      <c r="AF2" s="252"/>
      <c r="AG2" s="252"/>
      <c r="AH2" s="252"/>
      <c r="AI2" s="252"/>
      <c r="AJ2" s="252"/>
      <c r="AK2" s="252"/>
      <c r="AL2" s="252"/>
      <c r="AM2" s="252"/>
      <c r="AN2" s="254" t="s">
        <v>228</v>
      </c>
      <c r="AO2" s="255"/>
      <c r="AP2" s="255"/>
      <c r="AQ2" s="255"/>
      <c r="AR2" s="255"/>
      <c r="AS2" s="255"/>
      <c r="AT2" s="255"/>
    </row>
    <row r="3" spans="1:99" ht="103.5" customHeight="1" x14ac:dyDescent="0.35">
      <c r="B3" s="251"/>
      <c r="C3" s="251"/>
      <c r="D3" s="251"/>
      <c r="E3" s="251"/>
      <c r="F3" s="251"/>
      <c r="G3" s="251"/>
      <c r="H3" s="251"/>
      <c r="I3" s="251"/>
      <c r="J3" s="253" t="s">
        <v>192</v>
      </c>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5"/>
      <c r="AO3" s="255"/>
      <c r="AP3" s="255"/>
      <c r="AQ3" s="255"/>
      <c r="AR3" s="255"/>
      <c r="AS3" s="255"/>
      <c r="AT3" s="255"/>
    </row>
    <row r="5" spans="1:99" ht="18" customHeight="1" x14ac:dyDescent="0.35">
      <c r="A5" s="38"/>
      <c r="B5" s="345" t="s">
        <v>145</v>
      </c>
      <c r="C5" s="345"/>
      <c r="D5" s="345"/>
      <c r="E5" s="345"/>
      <c r="F5" s="345"/>
      <c r="G5" s="345"/>
      <c r="H5" s="345"/>
      <c r="I5" s="345"/>
      <c r="J5" s="304" t="s">
        <v>2</v>
      </c>
      <c r="K5" s="304"/>
      <c r="L5" s="304"/>
      <c r="M5" s="304"/>
      <c r="N5" s="304"/>
      <c r="O5" s="304"/>
      <c r="P5" s="304"/>
      <c r="Q5" s="304"/>
      <c r="R5" s="304"/>
      <c r="S5" s="304"/>
      <c r="T5" s="304"/>
      <c r="U5" s="304"/>
      <c r="V5" s="304"/>
      <c r="W5" s="304"/>
      <c r="X5" s="304"/>
      <c r="Y5" s="304"/>
      <c r="Z5" s="304"/>
      <c r="AA5" s="304"/>
      <c r="AB5" s="304"/>
      <c r="AC5" s="304"/>
      <c r="AD5" s="304"/>
      <c r="AE5" s="304"/>
      <c r="AF5" s="304"/>
      <c r="AG5" s="304"/>
      <c r="AH5" s="304"/>
      <c r="AI5" s="304"/>
      <c r="AJ5" s="304"/>
      <c r="AK5" s="304"/>
      <c r="AL5" s="304"/>
      <c r="AM5" s="304"/>
      <c r="AN5" s="38"/>
      <c r="AO5" s="38"/>
      <c r="AP5" s="38"/>
      <c r="AQ5" s="38"/>
      <c r="AR5" s="38"/>
      <c r="AS5" s="38"/>
      <c r="AT5" s="38"/>
      <c r="AU5" s="38"/>
      <c r="AV5" s="38"/>
      <c r="AW5" s="38"/>
      <c r="AX5" s="38"/>
      <c r="AY5" s="38"/>
      <c r="AZ5" s="38"/>
      <c r="BA5" s="38"/>
      <c r="BB5" s="38"/>
      <c r="BC5" s="38"/>
      <c r="BD5" s="38"/>
      <c r="BE5" s="38"/>
      <c r="BF5" s="38"/>
      <c r="BG5" s="38"/>
      <c r="BH5" s="38"/>
      <c r="BI5" s="38"/>
      <c r="BJ5" s="38"/>
      <c r="BK5" s="38"/>
      <c r="BL5" s="38"/>
      <c r="BM5" s="38"/>
      <c r="BN5" s="38"/>
      <c r="BO5" s="38"/>
      <c r="BP5" s="38"/>
      <c r="BQ5" s="38"/>
      <c r="BR5" s="38"/>
      <c r="BS5" s="38"/>
      <c r="BT5" s="38"/>
      <c r="BU5" s="38"/>
      <c r="BV5" s="38"/>
      <c r="BW5" s="38"/>
      <c r="BX5" s="38"/>
      <c r="BY5" s="38"/>
      <c r="BZ5" s="38"/>
      <c r="CA5" s="38"/>
      <c r="CB5" s="38"/>
      <c r="CC5" s="38"/>
      <c r="CD5" s="38"/>
      <c r="CE5" s="38"/>
      <c r="CF5" s="38"/>
      <c r="CG5" s="38"/>
      <c r="CH5" s="38"/>
      <c r="CI5" s="38"/>
      <c r="CJ5" s="38"/>
      <c r="CK5" s="38"/>
      <c r="CL5" s="38"/>
      <c r="CM5" s="38"/>
      <c r="CN5" s="38"/>
      <c r="CO5" s="38"/>
      <c r="CP5" s="38"/>
      <c r="CQ5" s="38"/>
      <c r="CR5" s="38"/>
      <c r="CS5" s="38"/>
      <c r="CT5" s="38"/>
      <c r="CU5" s="38"/>
    </row>
    <row r="6" spans="1:99" ht="18.75" customHeight="1" x14ac:dyDescent="0.35">
      <c r="A6" s="38"/>
      <c r="B6" s="345"/>
      <c r="C6" s="345"/>
      <c r="D6" s="345"/>
      <c r="E6" s="345"/>
      <c r="F6" s="345"/>
      <c r="G6" s="345"/>
      <c r="H6" s="345"/>
      <c r="I6" s="345"/>
      <c r="J6" s="304"/>
      <c r="K6" s="304"/>
      <c r="L6" s="304"/>
      <c r="M6" s="304"/>
      <c r="N6" s="304"/>
      <c r="O6" s="304"/>
      <c r="P6" s="304"/>
      <c r="Q6" s="304"/>
      <c r="R6" s="304"/>
      <c r="S6" s="304"/>
      <c r="T6" s="304"/>
      <c r="U6" s="304"/>
      <c r="V6" s="304"/>
      <c r="W6" s="304"/>
      <c r="X6" s="304"/>
      <c r="Y6" s="304"/>
      <c r="Z6" s="304"/>
      <c r="AA6" s="304"/>
      <c r="AB6" s="304"/>
      <c r="AC6" s="304"/>
      <c r="AD6" s="304"/>
      <c r="AE6" s="304"/>
      <c r="AF6" s="304"/>
      <c r="AG6" s="304"/>
      <c r="AH6" s="304"/>
      <c r="AI6" s="304"/>
      <c r="AJ6" s="304"/>
      <c r="AK6" s="304"/>
      <c r="AL6" s="304"/>
      <c r="AM6" s="304"/>
      <c r="AN6" s="38"/>
      <c r="AO6" s="38"/>
      <c r="AP6" s="38"/>
      <c r="AQ6" s="38"/>
      <c r="AR6" s="38"/>
      <c r="AS6" s="38"/>
      <c r="AT6" s="38"/>
      <c r="AU6" s="38"/>
      <c r="AV6" s="38"/>
      <c r="AW6" s="38"/>
      <c r="AX6" s="38"/>
      <c r="AY6" s="38"/>
      <c r="AZ6" s="38"/>
      <c r="BA6" s="38"/>
      <c r="BB6" s="38"/>
      <c r="BC6" s="38"/>
      <c r="BD6" s="38"/>
      <c r="BE6" s="38"/>
      <c r="BF6" s="38"/>
      <c r="BG6" s="38"/>
      <c r="BH6" s="38"/>
      <c r="BI6" s="38"/>
      <c r="BJ6" s="38"/>
      <c r="BK6" s="38"/>
      <c r="BL6" s="38"/>
      <c r="BM6" s="38"/>
      <c r="BN6" s="38"/>
      <c r="BO6" s="38"/>
      <c r="BP6" s="38"/>
      <c r="BQ6" s="38"/>
      <c r="BR6" s="38"/>
      <c r="BS6" s="38"/>
      <c r="BT6" s="38"/>
      <c r="BU6" s="38"/>
      <c r="BV6" s="38"/>
      <c r="BW6" s="38"/>
      <c r="BX6" s="38"/>
      <c r="BY6" s="38"/>
      <c r="BZ6" s="38"/>
      <c r="CA6" s="38"/>
      <c r="CB6" s="38"/>
      <c r="CC6" s="38"/>
      <c r="CD6" s="38"/>
      <c r="CE6" s="38"/>
      <c r="CF6" s="38"/>
      <c r="CG6" s="38"/>
      <c r="CH6" s="38"/>
      <c r="CI6" s="38"/>
      <c r="CJ6" s="38"/>
      <c r="CK6" s="38"/>
      <c r="CL6" s="38"/>
      <c r="CM6" s="38"/>
      <c r="CN6" s="38"/>
      <c r="CO6" s="38"/>
      <c r="CP6" s="38"/>
      <c r="CQ6" s="38"/>
      <c r="CR6" s="38"/>
      <c r="CS6" s="38"/>
      <c r="CT6" s="38"/>
      <c r="CU6" s="38"/>
    </row>
    <row r="7" spans="1:99" ht="15" customHeight="1" x14ac:dyDescent="0.35">
      <c r="A7" s="38"/>
      <c r="B7" s="345"/>
      <c r="C7" s="345"/>
      <c r="D7" s="345"/>
      <c r="E7" s="345"/>
      <c r="F7" s="345"/>
      <c r="G7" s="345"/>
      <c r="H7" s="345"/>
      <c r="I7" s="345"/>
      <c r="J7" s="304"/>
      <c r="K7" s="304"/>
      <c r="L7" s="304"/>
      <c r="M7" s="304"/>
      <c r="N7" s="304"/>
      <c r="O7" s="304"/>
      <c r="P7" s="304"/>
      <c r="Q7" s="304"/>
      <c r="R7" s="304"/>
      <c r="S7" s="304"/>
      <c r="T7" s="304"/>
      <c r="U7" s="304"/>
      <c r="V7" s="304"/>
      <c r="W7" s="304"/>
      <c r="X7" s="304"/>
      <c r="Y7" s="304"/>
      <c r="Z7" s="304"/>
      <c r="AA7" s="304"/>
      <c r="AB7" s="304"/>
      <c r="AC7" s="304"/>
      <c r="AD7" s="304"/>
      <c r="AE7" s="304"/>
      <c r="AF7" s="304"/>
      <c r="AG7" s="304"/>
      <c r="AH7" s="304"/>
      <c r="AI7" s="304"/>
      <c r="AJ7" s="304"/>
      <c r="AK7" s="304"/>
      <c r="AL7" s="304"/>
      <c r="AM7" s="304"/>
      <c r="AN7" s="38"/>
      <c r="AO7" s="38"/>
      <c r="AP7" s="38"/>
      <c r="AQ7" s="38"/>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c r="BW7" s="38"/>
      <c r="BX7" s="38"/>
      <c r="BY7" s="38"/>
      <c r="BZ7" s="38"/>
      <c r="CA7" s="38"/>
      <c r="CB7" s="38"/>
      <c r="CC7" s="38"/>
      <c r="CD7" s="38"/>
      <c r="CE7" s="38"/>
      <c r="CF7" s="38"/>
      <c r="CG7" s="38"/>
      <c r="CH7" s="38"/>
      <c r="CI7" s="38"/>
      <c r="CJ7" s="38"/>
      <c r="CK7" s="38"/>
      <c r="CL7" s="38"/>
      <c r="CM7" s="38"/>
      <c r="CN7" s="38"/>
      <c r="CO7" s="38"/>
      <c r="CP7" s="38"/>
      <c r="CQ7" s="38"/>
      <c r="CR7" s="38"/>
      <c r="CS7" s="38"/>
      <c r="CT7" s="38"/>
      <c r="CU7" s="38"/>
    </row>
    <row r="8" spans="1:99" ht="15" thickBot="1" x14ac:dyDescent="0.4">
      <c r="A8" s="38"/>
      <c r="B8" s="38"/>
      <c r="C8" s="38"/>
      <c r="D8" s="38"/>
      <c r="E8" s="38"/>
      <c r="F8" s="38"/>
      <c r="G8" s="38"/>
      <c r="H8" s="38"/>
      <c r="I8" s="38"/>
      <c r="J8" s="38"/>
      <c r="K8" s="38"/>
      <c r="L8" s="38"/>
      <c r="M8" s="38"/>
      <c r="N8" s="38"/>
      <c r="O8" s="38"/>
      <c r="P8" s="38"/>
      <c r="Q8" s="38"/>
      <c r="R8" s="38"/>
      <c r="S8" s="38"/>
      <c r="T8" s="38"/>
      <c r="U8" s="38"/>
      <c r="V8" s="38"/>
      <c r="W8" s="38"/>
      <c r="X8" s="38"/>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row>
    <row r="9" spans="1:99" ht="15" customHeight="1" x14ac:dyDescent="0.35">
      <c r="A9" s="38"/>
      <c r="B9" s="256" t="s">
        <v>4</v>
      </c>
      <c r="C9" s="256"/>
      <c r="D9" s="257"/>
      <c r="E9" s="301" t="s">
        <v>106</v>
      </c>
      <c r="F9" s="302"/>
      <c r="G9" s="302"/>
      <c r="H9" s="302"/>
      <c r="I9" s="303"/>
      <c r="J9" s="305" t="str">
        <f ca="1">IF(AND('Mapa inherente'!$H$10="Muy Alta",'Mapa inherente'!$L$10="Leve"),CONCATENATE("R",'Mapa inherente'!$A$10),"")</f>
        <v/>
      </c>
      <c r="K9" s="305"/>
      <c r="L9" s="305" t="str">
        <f ca="1">IF(AND('Mapa inherente'!$H$11="Muy Alta",'Mapa inherente'!$L$11="Leve"),CONCATENATE("R",'Mapa inherente'!$A$11),"")</f>
        <v/>
      </c>
      <c r="M9" s="305"/>
      <c r="N9" s="305" t="str">
        <f ca="1">IF(AND('Mapa inherente'!$H$12="Muy Alta",'Mapa inherente'!$L$12="Leve"),CONCATENATE("R",'Mapa inherente'!$A$12),"")</f>
        <v/>
      </c>
      <c r="O9" s="315"/>
      <c r="P9" s="305" t="str">
        <f ca="1">IF(AND('Mapa inherente'!$H$10="Muy Alta",'Mapa inherente'!$L$10="Menor"),CONCATENATE("R",'Mapa inherente'!$A$10),"")</f>
        <v/>
      </c>
      <c r="Q9" s="305"/>
      <c r="R9" s="305" t="str">
        <f ca="1">IF(AND('Mapa inherente'!$H$11="Muy Alta",'Mapa inherente'!$L$11="Menor"),CONCATENATE("R",'Mapa inherente'!$A$11),"")</f>
        <v/>
      </c>
      <c r="S9" s="305"/>
      <c r="T9" s="305" t="str">
        <f ca="1">IF(AND('Mapa inherente'!$H$12="Muy Alta",'Mapa inherente'!$L$12="Menor"),CONCATENATE("R",'Mapa inherente'!$A$12),"")</f>
        <v/>
      </c>
      <c r="U9" s="315"/>
      <c r="V9" s="305" t="str">
        <f ca="1">IF(AND('Mapa inherente'!$H$10="Muy Alta",'Mapa inherente'!$L$10="Moderado"),CONCATENATE("R",'Mapa inherente'!$A$10),"")</f>
        <v/>
      </c>
      <c r="W9" s="305"/>
      <c r="X9" s="305" t="str">
        <f ca="1">IF(AND('Mapa inherente'!$H$11="Muy Alta",'Mapa inherente'!$L$11="Moderado"),CONCATENATE("R",'Mapa inherente'!$A$11),"")</f>
        <v/>
      </c>
      <c r="Y9" s="305"/>
      <c r="Z9" s="305" t="str">
        <f ca="1">IF(AND('Mapa inherente'!$H$12="Muy Alta",'Mapa inherente'!$L$12="Moderado"),CONCATENATE("R",'Mapa inherente'!$A$12),"")</f>
        <v/>
      </c>
      <c r="AA9" s="315"/>
      <c r="AB9" s="305" t="str">
        <f ca="1">IF(AND('Mapa inherente'!$H$10="Muy Alta",'Mapa inherente'!$L$10="Mayor"),CONCATENATE("R",'Mapa inherente'!$A$10),"")</f>
        <v/>
      </c>
      <c r="AC9" s="305"/>
      <c r="AD9" s="305" t="str">
        <f ca="1">IF(AND('Mapa inherente'!$H$11="Muy Alta",'Mapa inherente'!$L$11="Mayor"),CONCATENATE("R",'Mapa inherente'!$A$11),"")</f>
        <v/>
      </c>
      <c r="AE9" s="305"/>
      <c r="AF9" s="305" t="str">
        <f ca="1">IF(AND('Mapa inherente'!$H$12="Muy Alta",'Mapa inherente'!$L$12="Mayor"),CONCATENATE("R",'Mapa inherente'!$A$12),"")</f>
        <v/>
      </c>
      <c r="AG9" s="315"/>
      <c r="AH9" s="331" t="str">
        <f ca="1">IF(AND('Mapa inherente'!$H$10="Muy Alta",'Mapa inherente'!$L$10="Catastrófico"),CONCATENATE("R",'Mapa inherente'!$A$10),"")</f>
        <v/>
      </c>
      <c r="AI9" s="331"/>
      <c r="AJ9" s="331" t="str">
        <f ca="1">IF(AND('Mapa inherente'!$H$11="Muy Alta",'Mapa inherente'!$L$11="Catastrófico"),CONCATENATE("R",'Mapa inherente'!$A$11),"")</f>
        <v/>
      </c>
      <c r="AK9" s="331"/>
      <c r="AL9" s="331" t="str">
        <f ca="1">IF(AND('Mapa inherente'!$H$12="Muy Alta",'Mapa inherente'!$L$12="Catastrófico"),CONCATENATE("R",'Mapa inherente'!$A$12),"")</f>
        <v/>
      </c>
      <c r="AM9" s="332"/>
      <c r="AO9" s="258" t="s">
        <v>70</v>
      </c>
      <c r="AP9" s="259"/>
      <c r="AQ9" s="259"/>
      <c r="AR9" s="259"/>
      <c r="AS9" s="259"/>
      <c r="AT9" s="260"/>
      <c r="AU9" s="38"/>
      <c r="AV9" s="38"/>
      <c r="AW9" s="38"/>
      <c r="AX9" s="38"/>
      <c r="AY9" s="38"/>
      <c r="AZ9" s="38"/>
      <c r="BA9" s="38"/>
      <c r="BB9" s="38"/>
      <c r="BC9" s="38"/>
      <c r="BD9" s="38"/>
      <c r="BE9" s="38"/>
      <c r="BF9" s="38"/>
      <c r="BG9" s="38"/>
      <c r="BH9" s="38"/>
      <c r="BI9" s="38"/>
      <c r="BJ9" s="38"/>
      <c r="BK9" s="38"/>
      <c r="BL9" s="38"/>
      <c r="BM9" s="38"/>
      <c r="BN9" s="38"/>
      <c r="BO9" s="38"/>
      <c r="BP9" s="38"/>
      <c r="BQ9" s="38"/>
      <c r="BR9" s="38"/>
      <c r="BS9" s="38"/>
      <c r="BT9" s="38"/>
      <c r="BU9" s="38"/>
      <c r="BV9" s="38"/>
      <c r="BW9" s="38"/>
      <c r="BX9" s="38"/>
      <c r="BY9" s="38"/>
      <c r="BZ9" s="38"/>
      <c r="CA9" s="38"/>
      <c r="CB9" s="38"/>
    </row>
    <row r="10" spans="1:99" ht="15" customHeight="1" x14ac:dyDescent="0.35">
      <c r="A10" s="38"/>
      <c r="B10" s="256"/>
      <c r="C10" s="256"/>
      <c r="D10" s="257"/>
      <c r="E10" s="297"/>
      <c r="F10" s="295"/>
      <c r="G10" s="295"/>
      <c r="H10" s="295"/>
      <c r="I10" s="296"/>
      <c r="J10" s="306"/>
      <c r="K10" s="306"/>
      <c r="L10" s="306"/>
      <c r="M10" s="306"/>
      <c r="N10" s="306"/>
      <c r="O10" s="314"/>
      <c r="P10" s="306"/>
      <c r="Q10" s="306"/>
      <c r="R10" s="306"/>
      <c r="S10" s="306"/>
      <c r="T10" s="306"/>
      <c r="U10" s="314"/>
      <c r="V10" s="306"/>
      <c r="W10" s="306"/>
      <c r="X10" s="306"/>
      <c r="Y10" s="306"/>
      <c r="Z10" s="306"/>
      <c r="AA10" s="314"/>
      <c r="AB10" s="306"/>
      <c r="AC10" s="306"/>
      <c r="AD10" s="306"/>
      <c r="AE10" s="306"/>
      <c r="AF10" s="306"/>
      <c r="AG10" s="314"/>
      <c r="AH10" s="327"/>
      <c r="AI10" s="327"/>
      <c r="AJ10" s="327"/>
      <c r="AK10" s="327"/>
      <c r="AL10" s="327"/>
      <c r="AM10" s="330"/>
      <c r="AN10" s="38"/>
      <c r="AO10" s="261"/>
      <c r="AP10" s="262"/>
      <c r="AQ10" s="262"/>
      <c r="AR10" s="262"/>
      <c r="AS10" s="262"/>
      <c r="AT10" s="263"/>
      <c r="AU10" s="38"/>
      <c r="AV10" s="38"/>
      <c r="AW10" s="38"/>
      <c r="AX10" s="38"/>
      <c r="AY10" s="38"/>
      <c r="AZ10" s="38"/>
      <c r="BA10" s="38"/>
      <c r="BB10" s="38"/>
      <c r="BC10" s="38"/>
      <c r="BD10" s="38"/>
      <c r="BE10" s="38"/>
      <c r="BF10" s="38"/>
      <c r="BG10" s="38"/>
      <c r="BH10" s="38"/>
      <c r="BI10" s="38"/>
      <c r="BJ10" s="38"/>
      <c r="BK10" s="38"/>
      <c r="BL10" s="38"/>
      <c r="BM10" s="38"/>
      <c r="BN10" s="38"/>
      <c r="BO10" s="38"/>
      <c r="BP10" s="38"/>
      <c r="BQ10" s="38"/>
      <c r="BR10" s="38"/>
      <c r="BS10" s="38"/>
      <c r="BT10" s="38"/>
      <c r="BU10" s="38"/>
      <c r="BV10" s="38"/>
      <c r="BW10" s="38"/>
      <c r="BX10" s="38"/>
      <c r="BY10" s="38"/>
      <c r="BZ10" s="38"/>
      <c r="CA10" s="38"/>
      <c r="CB10" s="38"/>
    </row>
    <row r="11" spans="1:99" ht="15" customHeight="1" x14ac:dyDescent="0.35">
      <c r="A11" s="38"/>
      <c r="B11" s="256"/>
      <c r="C11" s="256"/>
      <c r="D11" s="257"/>
      <c r="E11" s="297"/>
      <c r="F11" s="295"/>
      <c r="G11" s="295"/>
      <c r="H11" s="295"/>
      <c r="I11" s="296"/>
      <c r="J11" s="316" t="str">
        <f ca="1">IF(AND('Mapa inherente'!$H$13="Muy Alta",'Mapa inherente'!$L$13="Leve"),CONCATENATE("R",'Mapa inherente'!$A$13),"")</f>
        <v/>
      </c>
      <c r="K11" s="306"/>
      <c r="L11" s="306" t="str">
        <f ca="1">IF(AND('Mapa inherente'!$H$14="Muy Alta",'Mapa inherente'!$L$14="Leve"),CONCATENATE("R",'Mapa inherente'!$A$14),"")</f>
        <v/>
      </c>
      <c r="M11" s="306"/>
      <c r="N11" s="306" t="str">
        <f ca="1">IF(AND('Mapa inherente'!$H$15="Muy Alta",'Mapa inherente'!$L$15="Leve"),CONCATENATE("R",'Mapa inherente'!$A$15),"")</f>
        <v/>
      </c>
      <c r="O11" s="314"/>
      <c r="P11" s="316" t="str">
        <f ca="1">IF(AND('Mapa inherente'!$H$13="Muy Alta",'Mapa inherente'!$L$13="Menor"),CONCATENATE("R",'Mapa inherente'!$A$13),"")</f>
        <v/>
      </c>
      <c r="Q11" s="306"/>
      <c r="R11" s="306" t="str">
        <f ca="1">IF(AND('Mapa inherente'!$H$14="Muy Alta",'Mapa inherente'!$L$14="Menor"),CONCATENATE("R",'Mapa inherente'!$A$14),"")</f>
        <v/>
      </c>
      <c r="S11" s="306"/>
      <c r="T11" s="306" t="str">
        <f ca="1">IF(AND('Mapa inherente'!$H$15="Muy Alta",'Mapa inherente'!$L$15="Menor"),CONCATENATE("R",'Mapa inherente'!$A$15),"")</f>
        <v/>
      </c>
      <c r="U11" s="314"/>
      <c r="V11" s="316" t="str">
        <f ca="1">IF(AND('Mapa inherente'!$H$13="Muy Alta",'Mapa inherente'!$L$13="Moderado"),CONCATENATE("R",'Mapa inherente'!$A$13),"")</f>
        <v/>
      </c>
      <c r="W11" s="306"/>
      <c r="X11" s="306" t="str">
        <f ca="1">IF(AND('Mapa inherente'!$H$14="Muy Alta",'Mapa inherente'!$L$14="Moderado"),CONCATENATE("R",'Mapa inherente'!$A$14),"")</f>
        <v/>
      </c>
      <c r="Y11" s="306"/>
      <c r="Z11" s="306" t="str">
        <f ca="1">IF(AND('Mapa inherente'!$H$15="Muy Alta",'Mapa inherente'!$L$15="Moderado"),CONCATENATE("R",'Mapa inherente'!$A$15),"")</f>
        <v/>
      </c>
      <c r="AA11" s="314"/>
      <c r="AB11" s="316" t="str">
        <f ca="1">IF(AND('Mapa inherente'!$H$13="Muy Alta",'Mapa inherente'!$L$13="Mayor"),CONCATENATE("R",'Mapa inherente'!$A$13),"")</f>
        <v/>
      </c>
      <c r="AC11" s="306"/>
      <c r="AD11" s="306" t="str">
        <f ca="1">IF(AND('Mapa inherente'!$H$14="Muy Alta",'Mapa inherente'!$L$14="Mayor"),CONCATENATE("R",'Mapa inherente'!$A$14),"")</f>
        <v/>
      </c>
      <c r="AE11" s="306"/>
      <c r="AF11" s="306" t="str">
        <f ca="1">IF(AND('Mapa inherente'!$H$15="Muy Alta",'Mapa inherente'!$L$15="Mayor"),CONCATENATE("R",'Mapa inherente'!$A$15),"")</f>
        <v/>
      </c>
      <c r="AG11" s="314"/>
      <c r="AH11" s="326" t="str">
        <f ca="1">IF(AND('Mapa inherente'!$H$13="Muy Alta",'Mapa inherente'!$L$13="Catastrófico"),CONCATENATE("R",'Mapa inherente'!$A$13),"")</f>
        <v/>
      </c>
      <c r="AI11" s="327"/>
      <c r="AJ11" s="327" t="str">
        <f ca="1">IF(AND('Mapa inherente'!$H$14="Muy Alta",'Mapa inherente'!$L$14="Catastrófico"),CONCATENATE("R",'Mapa inherente'!$A$14),"")</f>
        <v/>
      </c>
      <c r="AK11" s="327"/>
      <c r="AL11" s="327" t="str">
        <f ca="1">IF(AND('Mapa inherente'!$H$15="Muy Alta",'Mapa inherente'!$L$15="Catastrófico"),CONCATENATE("R",'Mapa inherente'!$A$15),"")</f>
        <v/>
      </c>
      <c r="AM11" s="330"/>
      <c r="AN11" s="38"/>
      <c r="AO11" s="261"/>
      <c r="AP11" s="262"/>
      <c r="AQ11" s="262"/>
      <c r="AR11" s="262"/>
      <c r="AS11" s="262"/>
      <c r="AT11" s="263"/>
      <c r="AU11" s="38"/>
      <c r="AV11" s="38"/>
      <c r="AW11" s="38"/>
      <c r="AX11" s="38"/>
      <c r="AY11" s="38"/>
      <c r="AZ11" s="38"/>
      <c r="BA11" s="38"/>
      <c r="BB11" s="38"/>
      <c r="BC11" s="38"/>
      <c r="BD11" s="38"/>
      <c r="BE11" s="38"/>
      <c r="BF11" s="38"/>
      <c r="BG11" s="38"/>
      <c r="BH11" s="38"/>
      <c r="BI11" s="38"/>
      <c r="BJ11" s="38"/>
      <c r="BK11" s="38"/>
      <c r="BL11" s="38"/>
      <c r="BM11" s="38"/>
      <c r="BN11" s="38"/>
      <c r="BO11" s="38"/>
      <c r="BP11" s="38"/>
      <c r="BQ11" s="38"/>
      <c r="BR11" s="38"/>
      <c r="BS11" s="38"/>
      <c r="BT11" s="38"/>
      <c r="BU11" s="38"/>
      <c r="BV11" s="38"/>
      <c r="BW11" s="38"/>
      <c r="BX11" s="38"/>
      <c r="BY11" s="38"/>
      <c r="BZ11" s="38"/>
      <c r="CA11" s="38"/>
      <c r="CB11" s="38"/>
    </row>
    <row r="12" spans="1:99" ht="15" customHeight="1" x14ac:dyDescent="0.35">
      <c r="A12" s="38"/>
      <c r="B12" s="256"/>
      <c r="C12" s="256"/>
      <c r="D12" s="257"/>
      <c r="E12" s="297"/>
      <c r="F12" s="295"/>
      <c r="G12" s="295"/>
      <c r="H12" s="295"/>
      <c r="I12" s="296"/>
      <c r="J12" s="316"/>
      <c r="K12" s="306"/>
      <c r="L12" s="306"/>
      <c r="M12" s="306"/>
      <c r="N12" s="306"/>
      <c r="O12" s="314"/>
      <c r="P12" s="316"/>
      <c r="Q12" s="306"/>
      <c r="R12" s="306"/>
      <c r="S12" s="306"/>
      <c r="T12" s="306"/>
      <c r="U12" s="314"/>
      <c r="V12" s="316"/>
      <c r="W12" s="306"/>
      <c r="X12" s="306"/>
      <c r="Y12" s="306"/>
      <c r="Z12" s="306"/>
      <c r="AA12" s="314"/>
      <c r="AB12" s="316"/>
      <c r="AC12" s="306"/>
      <c r="AD12" s="306"/>
      <c r="AE12" s="306"/>
      <c r="AF12" s="306"/>
      <c r="AG12" s="314"/>
      <c r="AH12" s="326"/>
      <c r="AI12" s="327"/>
      <c r="AJ12" s="327"/>
      <c r="AK12" s="327"/>
      <c r="AL12" s="327"/>
      <c r="AM12" s="330"/>
      <c r="AN12" s="38"/>
      <c r="AO12" s="261"/>
      <c r="AP12" s="262"/>
      <c r="AQ12" s="262"/>
      <c r="AR12" s="262"/>
      <c r="AS12" s="262"/>
      <c r="AT12" s="263"/>
      <c r="AU12" s="38"/>
      <c r="AV12" s="38"/>
      <c r="AW12" s="38"/>
      <c r="AX12" s="38"/>
      <c r="AY12" s="38"/>
      <c r="AZ12" s="38"/>
      <c r="BA12" s="38"/>
      <c r="BB12" s="38"/>
      <c r="BC12" s="38"/>
      <c r="BD12" s="38"/>
      <c r="BE12" s="38"/>
      <c r="BF12" s="38"/>
      <c r="BG12" s="38"/>
      <c r="BH12" s="38"/>
      <c r="BI12" s="38"/>
      <c r="BJ12" s="38"/>
      <c r="BK12" s="38"/>
      <c r="BL12" s="38"/>
      <c r="BM12" s="38"/>
      <c r="BN12" s="38"/>
      <c r="BO12" s="38"/>
      <c r="BP12" s="38"/>
      <c r="BQ12" s="38"/>
      <c r="BR12" s="38"/>
      <c r="BS12" s="38"/>
      <c r="BT12" s="38"/>
      <c r="BU12" s="38"/>
      <c r="BV12" s="38"/>
      <c r="BW12" s="38"/>
      <c r="BX12" s="38"/>
      <c r="BY12" s="38"/>
      <c r="BZ12" s="38"/>
      <c r="CA12" s="38"/>
      <c r="CB12" s="38"/>
    </row>
    <row r="13" spans="1:99" ht="15" customHeight="1" x14ac:dyDescent="0.35">
      <c r="A13" s="38"/>
      <c r="B13" s="256"/>
      <c r="C13" s="256"/>
      <c r="D13" s="257"/>
      <c r="E13" s="297"/>
      <c r="F13" s="295"/>
      <c r="G13" s="295"/>
      <c r="H13" s="295"/>
      <c r="I13" s="296"/>
      <c r="J13" s="316" t="str">
        <f ca="1">IF(AND('Mapa inherente'!$H$16="Muy Alta",'Mapa inherente'!$L$16="Leve"),CONCATENATE("R",'Mapa inherente'!$A$16),"")</f>
        <v/>
      </c>
      <c r="K13" s="306"/>
      <c r="L13" s="306" t="str">
        <f ca="1">IF(AND('Mapa inherente'!$H$17="Muy Alta",'Mapa inherente'!$L$17="Leve"),CONCATENATE("R",'Mapa inherente'!$A$17),"")</f>
        <v/>
      </c>
      <c r="M13" s="306"/>
      <c r="N13" s="306" t="str">
        <f ca="1">IF(AND('Mapa inherente'!$H$18="Muy Alta",'Mapa inherente'!$L$18="Leve"),CONCATENATE("R",'Mapa inherente'!$A$18),"")</f>
        <v/>
      </c>
      <c r="O13" s="314"/>
      <c r="P13" s="316" t="str">
        <f ca="1">IF(AND('Mapa inherente'!$H$16="Muy Alta",'Mapa inherente'!$L$16="Menor"),CONCATENATE("R",'Mapa inherente'!$A$16),"")</f>
        <v/>
      </c>
      <c r="Q13" s="306"/>
      <c r="R13" s="306" t="str">
        <f ca="1">IF(AND('Mapa inherente'!$H$17="Muy Alta",'Mapa inherente'!$L$17="Menor"),CONCATENATE("R",'Mapa inherente'!$A$17),"")</f>
        <v/>
      </c>
      <c r="S13" s="306"/>
      <c r="T13" s="306" t="str">
        <f ca="1">IF(AND('Mapa inherente'!$H$18="Muy Alta",'Mapa inherente'!$L$18="Menor"),CONCATENATE("R",'Mapa inherente'!$A$18),"")</f>
        <v/>
      </c>
      <c r="U13" s="314"/>
      <c r="V13" s="316" t="str">
        <f ca="1">IF(AND('Mapa inherente'!$H$16="Muy Alta",'Mapa inherente'!$L$16="Moderado"),CONCATENATE("R",'Mapa inherente'!$A$16),"")</f>
        <v/>
      </c>
      <c r="W13" s="306"/>
      <c r="X13" s="306" t="str">
        <f ca="1">IF(AND('Mapa inherente'!$H$17="Muy Alta",'Mapa inherente'!$L$17="Moderado"),CONCATENATE("R",'Mapa inherente'!$A$17),"")</f>
        <v/>
      </c>
      <c r="Y13" s="306"/>
      <c r="Z13" s="306" t="str">
        <f ca="1">IF(AND('Mapa inherente'!$H$18="Muy Alta",'Mapa inherente'!$L$18="Moderado"),CONCATENATE("R",'Mapa inherente'!$A$18),"")</f>
        <v/>
      </c>
      <c r="AA13" s="314"/>
      <c r="AB13" s="316" t="str">
        <f ca="1">IF(AND('Mapa inherente'!$H$16="Muy Alta",'Mapa inherente'!$L$16="Mayor"),CONCATENATE("R",'Mapa inherente'!$A$16),"")</f>
        <v/>
      </c>
      <c r="AC13" s="306"/>
      <c r="AD13" s="306" t="str">
        <f ca="1">IF(AND('Mapa inherente'!$H$17="Muy Alta",'Mapa inherente'!$L$17="Mayor"),CONCATENATE("R",'Mapa inherente'!$A$17),"")</f>
        <v/>
      </c>
      <c r="AE13" s="306"/>
      <c r="AF13" s="306" t="str">
        <f ca="1">IF(AND('Mapa inherente'!$H$18="Muy Alta",'Mapa inherente'!$L$18="Mayor"),CONCATENATE("R",'Mapa inherente'!$A$18),"")</f>
        <v/>
      </c>
      <c r="AG13" s="314"/>
      <c r="AH13" s="326" t="str">
        <f ca="1">IF(AND('Mapa inherente'!$H$16="Muy Alta",'Mapa inherente'!$L$16="Catastrófico"),CONCATENATE("R",'Mapa inherente'!$A$16),"")</f>
        <v/>
      </c>
      <c r="AI13" s="327"/>
      <c r="AJ13" s="327" t="str">
        <f ca="1">IF(AND('Mapa inherente'!$H$17="Muy Alta",'Mapa inherente'!$L$17="Catastrófico"),CONCATENATE("R",'Mapa inherente'!$A$17),"")</f>
        <v/>
      </c>
      <c r="AK13" s="327"/>
      <c r="AL13" s="327" t="str">
        <f ca="1">IF(AND('Mapa inherente'!$H$18="Muy Alta",'Mapa inherente'!$L$18="Catastrófico"),CONCATENATE("R",'Mapa inherente'!$A$18),"")</f>
        <v/>
      </c>
      <c r="AM13" s="330"/>
      <c r="AN13" s="38"/>
      <c r="AO13" s="261"/>
      <c r="AP13" s="262"/>
      <c r="AQ13" s="262"/>
      <c r="AR13" s="262"/>
      <c r="AS13" s="262"/>
      <c r="AT13" s="263"/>
      <c r="AU13" s="38"/>
      <c r="AV13" s="38"/>
      <c r="AW13" s="38"/>
      <c r="AX13" s="38"/>
      <c r="AY13" s="38"/>
      <c r="AZ13" s="38"/>
      <c r="BA13" s="38"/>
      <c r="BB13" s="38"/>
      <c r="BC13" s="38"/>
      <c r="BD13" s="38"/>
      <c r="BE13" s="38"/>
      <c r="BF13" s="38"/>
      <c r="BG13" s="38"/>
      <c r="BH13" s="38"/>
      <c r="BI13" s="38"/>
      <c r="BJ13" s="38"/>
      <c r="BK13" s="38"/>
      <c r="BL13" s="38"/>
      <c r="BM13" s="38"/>
      <c r="BN13" s="38"/>
      <c r="BO13" s="38"/>
      <c r="BP13" s="38"/>
      <c r="BQ13" s="38"/>
      <c r="BR13" s="38"/>
      <c r="BS13" s="38"/>
      <c r="BT13" s="38"/>
      <c r="BU13" s="38"/>
      <c r="BV13" s="38"/>
      <c r="BW13" s="38"/>
      <c r="BX13" s="38"/>
      <c r="BY13" s="38"/>
      <c r="BZ13" s="38"/>
      <c r="CA13" s="38"/>
      <c r="CB13" s="38"/>
    </row>
    <row r="14" spans="1:99" ht="15.75" customHeight="1" thickBot="1" x14ac:dyDescent="0.4">
      <c r="A14" s="38"/>
      <c r="B14" s="256"/>
      <c r="C14" s="256"/>
      <c r="D14" s="257"/>
      <c r="E14" s="297"/>
      <c r="F14" s="295"/>
      <c r="G14" s="295"/>
      <c r="H14" s="295"/>
      <c r="I14" s="296"/>
      <c r="J14" s="317"/>
      <c r="K14" s="318"/>
      <c r="L14" s="306"/>
      <c r="M14" s="306"/>
      <c r="N14" s="306"/>
      <c r="O14" s="314"/>
      <c r="P14" s="317"/>
      <c r="Q14" s="318"/>
      <c r="R14" s="306"/>
      <c r="S14" s="306"/>
      <c r="T14" s="306"/>
      <c r="U14" s="314"/>
      <c r="V14" s="317"/>
      <c r="W14" s="318"/>
      <c r="X14" s="306"/>
      <c r="Y14" s="306"/>
      <c r="Z14" s="306"/>
      <c r="AA14" s="314"/>
      <c r="AB14" s="317"/>
      <c r="AC14" s="318"/>
      <c r="AD14" s="306"/>
      <c r="AE14" s="306"/>
      <c r="AF14" s="306"/>
      <c r="AG14" s="314"/>
      <c r="AH14" s="328"/>
      <c r="AI14" s="329"/>
      <c r="AJ14" s="327"/>
      <c r="AK14" s="327"/>
      <c r="AL14" s="327"/>
      <c r="AM14" s="330"/>
      <c r="AN14" s="38"/>
      <c r="AO14" s="264"/>
      <c r="AP14" s="265"/>
      <c r="AQ14" s="265"/>
      <c r="AR14" s="265"/>
      <c r="AS14" s="265"/>
      <c r="AT14" s="266"/>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38"/>
      <c r="BY14" s="38"/>
      <c r="BZ14" s="38"/>
      <c r="CA14" s="38"/>
      <c r="CB14" s="38"/>
    </row>
    <row r="15" spans="1:99" ht="15" customHeight="1" x14ac:dyDescent="0.35">
      <c r="A15" s="38"/>
      <c r="B15" s="256"/>
      <c r="C15" s="256"/>
      <c r="D15" s="256"/>
      <c r="E15" s="301" t="s">
        <v>105</v>
      </c>
      <c r="F15" s="302"/>
      <c r="G15" s="302"/>
      <c r="H15" s="302"/>
      <c r="I15" s="303"/>
      <c r="J15" s="336" t="str">
        <f ca="1">IF(AND('Mapa inherente'!$H$10="Alta",'Mapa inherente'!$L$10="Leve"),CONCATENATE("R",'Mapa inherente'!$A$10),"")</f>
        <v/>
      </c>
      <c r="K15" s="336"/>
      <c r="L15" s="336" t="str">
        <f ca="1">IF(AND('Mapa inherente'!$H$11="Alta",'Mapa inherente'!$L$11="Leve"),CONCATENATE("R",'Mapa inherente'!$A$11),"")</f>
        <v/>
      </c>
      <c r="M15" s="336"/>
      <c r="N15" s="336" t="str">
        <f ca="1">IF(AND('Mapa inherente'!$H$12="Alta",'Mapa inherente'!$L$12="Leve"),CONCATENATE("R",'Mapa inherente'!$A$12),"")</f>
        <v/>
      </c>
      <c r="O15" s="337"/>
      <c r="P15" s="336" t="str">
        <f ca="1">IF(AND('Mapa inherente'!$H$10="Alta",'Mapa inherente'!$L$10="Menor"),CONCATENATE("R",'Mapa inherente'!$A$10),"")</f>
        <v/>
      </c>
      <c r="Q15" s="336"/>
      <c r="R15" s="336" t="str">
        <f ca="1">IF(AND('Mapa inherente'!$H$11="Alta",'Mapa inherente'!$L$11="Menor"),CONCATENATE("R",'Mapa inherente'!$A$11),"")</f>
        <v/>
      </c>
      <c r="S15" s="336"/>
      <c r="T15" s="336" t="str">
        <f ca="1">IF(AND('Mapa inherente'!$H$12="Alta",'Mapa inherente'!$L$12="Menor"),CONCATENATE("R",'Mapa inherente'!$A$12),"")</f>
        <v/>
      </c>
      <c r="U15" s="337"/>
      <c r="V15" s="307" t="str">
        <f ca="1">IF(AND('Mapa inherente'!$H$10="Alta",'Mapa inherente'!$L$10="Moderado"),CONCATENATE("R",'Mapa inherente'!$A$10),"")</f>
        <v/>
      </c>
      <c r="W15" s="307"/>
      <c r="X15" s="307" t="str">
        <f ca="1">IF(AND('Mapa inherente'!$H$11="Alta",'Mapa inherente'!$L$11="Moderado"),CONCATENATE("R",'Mapa inherente'!$A$11),"")</f>
        <v/>
      </c>
      <c r="Y15" s="307"/>
      <c r="Z15" s="307" t="str">
        <f ca="1">IF(AND('Mapa inherente'!$H$12="Alta",'Mapa inherente'!$L$12="Moderado"),CONCATENATE("R",'Mapa inherente'!$A$12),"")</f>
        <v/>
      </c>
      <c r="AA15" s="309"/>
      <c r="AB15" s="307" t="str">
        <f ca="1">IF(AND('Mapa inherente'!$H$10="Alta",'Mapa inherente'!$L$10="Mayor"),CONCATENATE("R",'Mapa inherente'!$A$10),"")</f>
        <v/>
      </c>
      <c r="AC15" s="307"/>
      <c r="AD15" s="307" t="str">
        <f ca="1">IF(AND('Mapa inherente'!$H$11="Alta",'Mapa inherente'!$L$11="Mayor"),CONCATENATE("R",'Mapa inherente'!$A$11),"")</f>
        <v/>
      </c>
      <c r="AE15" s="307"/>
      <c r="AF15" s="307" t="str">
        <f ca="1">IF(AND('Mapa inherente'!$H$12="Alta",'Mapa inherente'!$L$12="Mayor"),CONCATENATE("R",'Mapa inherente'!$A$12),"")</f>
        <v/>
      </c>
      <c r="AG15" s="309"/>
      <c r="AH15" s="331" t="str">
        <f ca="1">IF(AND('Mapa inherente'!$H$10="Alta",'Mapa inherente'!$L$10="Catastrófico"),CONCATENATE("R",'Mapa inherente'!$A$10),"")</f>
        <v/>
      </c>
      <c r="AI15" s="331"/>
      <c r="AJ15" s="331" t="str">
        <f ca="1">IF(AND('Mapa inherente'!$H$11="Alta",'Mapa inherente'!$L$11="Catastrófico"),CONCATENATE("R",'Mapa inherente'!$A$11),"")</f>
        <v/>
      </c>
      <c r="AK15" s="331"/>
      <c r="AL15" s="331" t="str">
        <f ca="1">IF(AND('Mapa inherente'!$H$12="Alta",'Mapa inherente'!$L$12="Catastrófico"),CONCATENATE("R",'Mapa inherente'!$A$12),"")</f>
        <v/>
      </c>
      <c r="AM15" s="332"/>
      <c r="AN15" s="38"/>
      <c r="AO15" s="267" t="s">
        <v>71</v>
      </c>
      <c r="AP15" s="268"/>
      <c r="AQ15" s="268"/>
      <c r="AR15" s="268"/>
      <c r="AS15" s="268"/>
      <c r="AT15" s="269"/>
      <c r="AU15" s="38"/>
      <c r="AV15" s="38"/>
      <c r="AW15" s="38"/>
      <c r="AX15" s="38"/>
      <c r="AY15" s="38"/>
      <c r="AZ15" s="38"/>
      <c r="BA15" s="38"/>
      <c r="BB15" s="38"/>
      <c r="BC15" s="38"/>
      <c r="BD15" s="38"/>
      <c r="BE15" s="38"/>
      <c r="BF15" s="38"/>
      <c r="BG15" s="38"/>
      <c r="BH15" s="38"/>
      <c r="BI15" s="38"/>
      <c r="BJ15" s="38"/>
      <c r="BK15" s="38"/>
      <c r="BL15" s="38"/>
      <c r="BM15" s="38"/>
      <c r="BN15" s="38"/>
      <c r="BO15" s="38"/>
      <c r="BP15" s="38"/>
      <c r="BQ15" s="38"/>
      <c r="BR15" s="38"/>
      <c r="BS15" s="38"/>
      <c r="BT15" s="38"/>
      <c r="BU15" s="38"/>
      <c r="BV15" s="38"/>
      <c r="BW15" s="38"/>
      <c r="BX15" s="38"/>
      <c r="BY15" s="38"/>
      <c r="BZ15" s="38"/>
      <c r="CA15" s="38"/>
      <c r="CB15" s="38"/>
    </row>
    <row r="16" spans="1:99" ht="15" customHeight="1" x14ac:dyDescent="0.35">
      <c r="A16" s="38"/>
      <c r="B16" s="256"/>
      <c r="C16" s="256"/>
      <c r="D16" s="256"/>
      <c r="E16" s="297"/>
      <c r="F16" s="295"/>
      <c r="G16" s="295"/>
      <c r="H16" s="295"/>
      <c r="I16" s="296"/>
      <c r="J16" s="320"/>
      <c r="K16" s="320"/>
      <c r="L16" s="320"/>
      <c r="M16" s="320"/>
      <c r="N16" s="320"/>
      <c r="O16" s="333"/>
      <c r="P16" s="320"/>
      <c r="Q16" s="320"/>
      <c r="R16" s="320"/>
      <c r="S16" s="320"/>
      <c r="T16" s="320"/>
      <c r="U16" s="333"/>
      <c r="V16" s="308"/>
      <c r="W16" s="308"/>
      <c r="X16" s="308"/>
      <c r="Y16" s="308"/>
      <c r="Z16" s="308"/>
      <c r="AA16" s="310"/>
      <c r="AB16" s="308"/>
      <c r="AC16" s="308"/>
      <c r="AD16" s="308"/>
      <c r="AE16" s="308"/>
      <c r="AF16" s="308"/>
      <c r="AG16" s="310"/>
      <c r="AH16" s="327"/>
      <c r="AI16" s="327"/>
      <c r="AJ16" s="327"/>
      <c r="AK16" s="327"/>
      <c r="AL16" s="327"/>
      <c r="AM16" s="330"/>
      <c r="AN16" s="38"/>
      <c r="AO16" s="270"/>
      <c r="AP16" s="271"/>
      <c r="AQ16" s="271"/>
      <c r="AR16" s="271"/>
      <c r="AS16" s="271"/>
      <c r="AT16" s="272"/>
      <c r="AU16" s="38"/>
      <c r="AV16" s="38"/>
      <c r="AW16" s="38"/>
      <c r="AX16" s="38"/>
      <c r="AY16" s="38"/>
      <c r="AZ16" s="38"/>
      <c r="BA16" s="38"/>
      <c r="BB16" s="38"/>
      <c r="BC16" s="38"/>
      <c r="BD16" s="38"/>
      <c r="BE16" s="38"/>
      <c r="BF16" s="38"/>
      <c r="BG16" s="38"/>
      <c r="BH16" s="38"/>
      <c r="BI16" s="38"/>
      <c r="BJ16" s="38"/>
      <c r="BK16" s="38"/>
      <c r="BL16" s="38"/>
      <c r="BM16" s="38"/>
      <c r="BN16" s="38"/>
      <c r="BO16" s="38"/>
      <c r="BP16" s="38"/>
      <c r="BQ16" s="38"/>
      <c r="BR16" s="38"/>
      <c r="BS16" s="38"/>
      <c r="BT16" s="38"/>
      <c r="BU16" s="38"/>
      <c r="BV16" s="38"/>
      <c r="BW16" s="38"/>
      <c r="BX16" s="38"/>
      <c r="BY16" s="38"/>
      <c r="BZ16" s="38"/>
      <c r="CA16" s="38"/>
      <c r="CB16" s="38"/>
    </row>
    <row r="17" spans="1:80" ht="15" customHeight="1" x14ac:dyDescent="0.35">
      <c r="A17" s="38"/>
      <c r="B17" s="256"/>
      <c r="C17" s="256"/>
      <c r="D17" s="256"/>
      <c r="E17" s="297"/>
      <c r="F17" s="295"/>
      <c r="G17" s="295"/>
      <c r="H17" s="295"/>
      <c r="I17" s="296"/>
      <c r="J17" s="319" t="str">
        <f ca="1">IF(AND('Mapa inherente'!$H$13="Alta",'Mapa inherente'!$L$13="Leve"),CONCATENATE("R",'Mapa inherente'!$A$13),"")</f>
        <v/>
      </c>
      <c r="K17" s="320"/>
      <c r="L17" s="320" t="str">
        <f ca="1">IF(AND('Mapa inherente'!$H$14="Alta",'Mapa inherente'!$L$14="Leve"),CONCATENATE("R",'Mapa inherente'!$A$14),"")</f>
        <v/>
      </c>
      <c r="M17" s="320"/>
      <c r="N17" s="320" t="str">
        <f ca="1">IF(AND('Mapa inherente'!$H$15="Alta",'Mapa inherente'!$L$15="Leve"),CONCATENATE("R",'Mapa inherente'!$A$15),"")</f>
        <v/>
      </c>
      <c r="O17" s="333"/>
      <c r="P17" s="319" t="str">
        <f ca="1">IF(AND('Mapa inherente'!$H$13="Alta",'Mapa inherente'!$L$13="Menor"),CONCATENATE("R",'Mapa inherente'!$A$13),"")</f>
        <v/>
      </c>
      <c r="Q17" s="320"/>
      <c r="R17" s="320" t="str">
        <f ca="1">IF(AND('Mapa inherente'!$H$14="Alta",'Mapa inherente'!$L$14="Menor"),CONCATENATE("R",'Mapa inherente'!$A$14),"")</f>
        <v/>
      </c>
      <c r="S17" s="320"/>
      <c r="T17" s="320" t="str">
        <f ca="1">IF(AND('Mapa inherente'!$H$15="Alta",'Mapa inherente'!$L$15="Menor"),CONCATENATE("R",'Mapa inherente'!$A$15),"")</f>
        <v/>
      </c>
      <c r="U17" s="333"/>
      <c r="V17" s="311" t="str">
        <f ca="1">IF(AND('Mapa inherente'!$H$13="Alta",'Mapa inherente'!$L$13="Moderado"),CONCATENATE("R",'Mapa inherente'!$A$13),"")</f>
        <v/>
      </c>
      <c r="W17" s="308"/>
      <c r="X17" s="308" t="str">
        <f ca="1">IF(AND('Mapa inherente'!$H$14="Alta",'Mapa inherente'!$L$14="Moderado"),CONCATENATE("R",'Mapa inherente'!$A$14),"")</f>
        <v/>
      </c>
      <c r="Y17" s="308"/>
      <c r="Z17" s="308" t="str">
        <f ca="1">IF(AND('Mapa inherente'!$H$15="Alta",'Mapa inherente'!$L$15="Moderado"),CONCATENATE("R",'Mapa inherente'!$A$15),"")</f>
        <v/>
      </c>
      <c r="AA17" s="310"/>
      <c r="AB17" s="311" t="str">
        <f ca="1">IF(AND('Mapa inherente'!$H$13="Alta",'Mapa inherente'!$L$13="Mayor"),CONCATENATE("R",'Mapa inherente'!$A$13),"")</f>
        <v/>
      </c>
      <c r="AC17" s="308"/>
      <c r="AD17" s="308" t="str">
        <f ca="1">IF(AND('Mapa inherente'!$H$14="Alta",'Mapa inherente'!$L$14="Mayor"),CONCATENATE("R",'Mapa inherente'!$A$14),"")</f>
        <v/>
      </c>
      <c r="AE17" s="308"/>
      <c r="AF17" s="308" t="str">
        <f ca="1">IF(AND('Mapa inherente'!$H$15="Alta",'Mapa inherente'!$L$15="Mayor"),CONCATENATE("R",'Mapa inherente'!$A$15),"")</f>
        <v/>
      </c>
      <c r="AG17" s="310"/>
      <c r="AH17" s="326" t="str">
        <f ca="1">IF(AND('Mapa inherente'!$H$13="Alta",'Mapa inherente'!$L$13="Catastrófico"),CONCATENATE("R",'Mapa inherente'!$A$13),"")</f>
        <v/>
      </c>
      <c r="AI17" s="327"/>
      <c r="AJ17" s="327" t="str">
        <f ca="1">IF(AND('Mapa inherente'!$H$14="Alta",'Mapa inherente'!$L$14="Catastrófico"),CONCATENATE("R",'Mapa inherente'!$A$14),"")</f>
        <v/>
      </c>
      <c r="AK17" s="327"/>
      <c r="AL17" s="327" t="str">
        <f ca="1">IF(AND('Mapa inherente'!$H$15="Alta",'Mapa inherente'!$L$15="Catastrófico"),CONCATENATE("R",'Mapa inherente'!$A$15),"")</f>
        <v/>
      </c>
      <c r="AM17" s="330"/>
      <c r="AN17" s="38"/>
      <c r="AO17" s="270"/>
      <c r="AP17" s="271"/>
      <c r="AQ17" s="271"/>
      <c r="AR17" s="271"/>
      <c r="AS17" s="271"/>
      <c r="AT17" s="272"/>
      <c r="AU17" s="38"/>
      <c r="AV17" s="38"/>
      <c r="AW17" s="38"/>
      <c r="AX17" s="38"/>
      <c r="AY17" s="38"/>
      <c r="AZ17" s="38"/>
      <c r="BA17" s="38"/>
      <c r="BB17" s="38"/>
      <c r="BC17" s="38"/>
      <c r="BD17" s="38"/>
      <c r="BE17" s="38"/>
      <c r="BF17" s="38"/>
      <c r="BG17" s="38"/>
      <c r="BH17" s="38"/>
      <c r="BI17" s="38"/>
      <c r="BJ17" s="38"/>
      <c r="BK17" s="38"/>
      <c r="BL17" s="38"/>
      <c r="BM17" s="38"/>
      <c r="BN17" s="38"/>
      <c r="BO17" s="38"/>
      <c r="BP17" s="38"/>
      <c r="BQ17" s="38"/>
      <c r="BR17" s="38"/>
      <c r="BS17" s="38"/>
      <c r="BT17" s="38"/>
      <c r="BU17" s="38"/>
      <c r="BV17" s="38"/>
      <c r="BW17" s="38"/>
      <c r="BX17" s="38"/>
      <c r="BY17" s="38"/>
      <c r="BZ17" s="38"/>
      <c r="CA17" s="38"/>
      <c r="CB17" s="38"/>
    </row>
    <row r="18" spans="1:80" ht="15" customHeight="1" x14ac:dyDescent="0.35">
      <c r="A18" s="38"/>
      <c r="B18" s="256"/>
      <c r="C18" s="256"/>
      <c r="D18" s="256"/>
      <c r="E18" s="297"/>
      <c r="F18" s="295"/>
      <c r="G18" s="295"/>
      <c r="H18" s="295"/>
      <c r="I18" s="296"/>
      <c r="J18" s="319"/>
      <c r="K18" s="320"/>
      <c r="L18" s="320"/>
      <c r="M18" s="320"/>
      <c r="N18" s="320"/>
      <c r="O18" s="333"/>
      <c r="P18" s="319"/>
      <c r="Q18" s="320"/>
      <c r="R18" s="320"/>
      <c r="S18" s="320"/>
      <c r="T18" s="320"/>
      <c r="U18" s="333"/>
      <c r="V18" s="311"/>
      <c r="W18" s="308"/>
      <c r="X18" s="308"/>
      <c r="Y18" s="308"/>
      <c r="Z18" s="308"/>
      <c r="AA18" s="310"/>
      <c r="AB18" s="311"/>
      <c r="AC18" s="308"/>
      <c r="AD18" s="308"/>
      <c r="AE18" s="308"/>
      <c r="AF18" s="308"/>
      <c r="AG18" s="310"/>
      <c r="AH18" s="326"/>
      <c r="AI18" s="327"/>
      <c r="AJ18" s="327"/>
      <c r="AK18" s="327"/>
      <c r="AL18" s="327"/>
      <c r="AM18" s="330"/>
      <c r="AN18" s="38"/>
      <c r="AO18" s="270"/>
      <c r="AP18" s="271"/>
      <c r="AQ18" s="271"/>
      <c r="AR18" s="271"/>
      <c r="AS18" s="271"/>
      <c r="AT18" s="272"/>
      <c r="AU18" s="38"/>
      <c r="AV18" s="38"/>
      <c r="AW18" s="38"/>
      <c r="AX18" s="38"/>
      <c r="AY18" s="38"/>
      <c r="AZ18" s="38"/>
      <c r="BA18" s="38"/>
      <c r="BB18" s="38"/>
      <c r="BC18" s="38"/>
      <c r="BD18" s="38"/>
      <c r="BE18" s="38"/>
      <c r="BF18" s="38"/>
      <c r="BG18" s="38"/>
      <c r="BH18" s="38"/>
      <c r="BI18" s="38"/>
      <c r="BJ18" s="38"/>
      <c r="BK18" s="38"/>
      <c r="BL18" s="38"/>
      <c r="BM18" s="38"/>
      <c r="BN18" s="38"/>
      <c r="BO18" s="38"/>
      <c r="BP18" s="38"/>
      <c r="BQ18" s="38"/>
      <c r="BR18" s="38"/>
      <c r="BS18" s="38"/>
      <c r="BT18" s="38"/>
      <c r="BU18" s="38"/>
      <c r="BV18" s="38"/>
      <c r="BW18" s="38"/>
      <c r="BX18" s="38"/>
      <c r="BY18" s="38"/>
      <c r="BZ18" s="38"/>
      <c r="CA18" s="38"/>
      <c r="CB18" s="38"/>
    </row>
    <row r="19" spans="1:80" ht="15" customHeight="1" x14ac:dyDescent="0.35">
      <c r="A19" s="38"/>
      <c r="B19" s="256"/>
      <c r="C19" s="256"/>
      <c r="D19" s="256"/>
      <c r="E19" s="297"/>
      <c r="F19" s="295"/>
      <c r="G19" s="295"/>
      <c r="H19" s="295"/>
      <c r="I19" s="296"/>
      <c r="J19" s="319" t="str">
        <f ca="1">IF(AND('Mapa inherente'!$H$16="Alta",'Mapa inherente'!$L$16="Leve"),CONCATENATE("R",'Mapa inherente'!$A$16),"")</f>
        <v/>
      </c>
      <c r="K19" s="320"/>
      <c r="L19" s="320" t="str">
        <f ca="1">IF(AND('Mapa inherente'!$H$17="Alta",'Mapa inherente'!$L$17="Leve"),CONCATENATE("R",'Mapa inherente'!$A$17),"")</f>
        <v/>
      </c>
      <c r="M19" s="320"/>
      <c r="N19" s="320" t="str">
        <f ca="1">IF(AND('Mapa inherente'!$H$18="Alta",'Mapa inherente'!$L$18="Leve"),CONCATENATE("R",'Mapa inherente'!$A$18),"")</f>
        <v/>
      </c>
      <c r="O19" s="333"/>
      <c r="P19" s="319" t="str">
        <f ca="1">IF(AND('Mapa inherente'!$H$16="Alta",'Mapa inherente'!$L$16="Menor"),CONCATENATE("R",'Mapa inherente'!$A$16),"")</f>
        <v/>
      </c>
      <c r="Q19" s="320"/>
      <c r="R19" s="320" t="str">
        <f ca="1">IF(AND('Mapa inherente'!$H$17="Alta",'Mapa inherente'!$L$17="Menor"),CONCATENATE("R",'Mapa inherente'!$A$17),"")</f>
        <v/>
      </c>
      <c r="S19" s="320"/>
      <c r="T19" s="320" t="str">
        <f ca="1">IF(AND('Mapa inherente'!$H$18="Alta",'Mapa inherente'!$L$18="Menor"),CONCATENATE("R",'Mapa inherente'!$A$18),"")</f>
        <v/>
      </c>
      <c r="U19" s="333"/>
      <c r="V19" s="311" t="str">
        <f ca="1">IF(AND('Mapa inherente'!$H$16="Alta",'Mapa inherente'!$L$16="Moderado"),CONCATENATE("R",'Mapa inherente'!$A$16),"")</f>
        <v/>
      </c>
      <c r="W19" s="308"/>
      <c r="X19" s="308" t="str">
        <f ca="1">IF(AND('Mapa inherente'!$H$17="Alta",'Mapa inherente'!$L$17="Moderado"),CONCATENATE("R",'Mapa inherente'!$A$17),"")</f>
        <v/>
      </c>
      <c r="Y19" s="308"/>
      <c r="Z19" s="308" t="str">
        <f ca="1">IF(AND('Mapa inherente'!$H$18="Alta",'Mapa inherente'!$L$18="Moderado"),CONCATENATE("R",'Mapa inherente'!$A$18),"")</f>
        <v/>
      </c>
      <c r="AA19" s="310"/>
      <c r="AB19" s="311" t="str">
        <f ca="1">IF(AND('Mapa inherente'!$H$16="Alta",'Mapa inherente'!$L$16="Mayor"),CONCATENATE("R",'Mapa inherente'!$A$16),"")</f>
        <v/>
      </c>
      <c r="AC19" s="308"/>
      <c r="AD19" s="308" t="str">
        <f ca="1">IF(AND('Mapa inherente'!$H$17="Alta",'Mapa inherente'!$L$17="Mayor"),CONCATENATE("R",'Mapa inherente'!$A$17),"")</f>
        <v/>
      </c>
      <c r="AE19" s="308"/>
      <c r="AF19" s="308" t="str">
        <f ca="1">IF(AND('Mapa inherente'!$H$18="Alta",'Mapa inherente'!$L$18="Mayor"),CONCATENATE("R",'Mapa inherente'!$A$18),"")</f>
        <v/>
      </c>
      <c r="AG19" s="310"/>
      <c r="AH19" s="326" t="str">
        <f ca="1">IF(AND('Mapa inherente'!$H$16="Alta",'Mapa inherente'!$L$16="Catastrófico"),CONCATENATE("R",'Mapa inherente'!$A$16),"")</f>
        <v/>
      </c>
      <c r="AI19" s="327"/>
      <c r="AJ19" s="327" t="str">
        <f ca="1">IF(AND('Mapa inherente'!$H$17="Alta",'Mapa inherente'!$L$17="Catastrófico"),CONCATENATE("R",'Mapa inherente'!$A$17),"")</f>
        <v/>
      </c>
      <c r="AK19" s="327"/>
      <c r="AL19" s="327" t="str">
        <f ca="1">IF(AND('Mapa inherente'!$H$18="Alta",'Mapa inherente'!$L$18="Catastrófico"),CONCATENATE("R",'Mapa inherente'!$A$18),"")</f>
        <v/>
      </c>
      <c r="AM19" s="330"/>
      <c r="AN19" s="38"/>
      <c r="AO19" s="270"/>
      <c r="AP19" s="271"/>
      <c r="AQ19" s="271"/>
      <c r="AR19" s="271"/>
      <c r="AS19" s="271"/>
      <c r="AT19" s="272"/>
      <c r="AU19" s="38"/>
      <c r="AV19" s="38"/>
      <c r="AW19" s="38"/>
      <c r="AX19" s="38"/>
      <c r="AY19" s="38"/>
      <c r="AZ19" s="38"/>
      <c r="BA19" s="38"/>
      <c r="BB19" s="38"/>
      <c r="BC19" s="38"/>
      <c r="BD19" s="38"/>
      <c r="BE19" s="38"/>
      <c r="BF19" s="38"/>
      <c r="BG19" s="38"/>
      <c r="BH19" s="38"/>
      <c r="BI19" s="38"/>
      <c r="BJ19" s="38"/>
      <c r="BK19" s="38"/>
      <c r="BL19" s="38"/>
      <c r="BM19" s="38"/>
      <c r="BN19" s="38"/>
      <c r="BO19" s="38"/>
      <c r="BP19" s="38"/>
      <c r="BQ19" s="38"/>
      <c r="BR19" s="38"/>
      <c r="BS19" s="38"/>
      <c r="BT19" s="38"/>
      <c r="BU19" s="38"/>
      <c r="BV19" s="38"/>
      <c r="BW19" s="38"/>
      <c r="BX19" s="38"/>
      <c r="BY19" s="38"/>
      <c r="BZ19" s="38"/>
      <c r="CA19" s="38"/>
      <c r="CB19" s="38"/>
    </row>
    <row r="20" spans="1:80" ht="15.75" customHeight="1" thickBot="1" x14ac:dyDescent="0.4">
      <c r="A20" s="38"/>
      <c r="B20" s="256"/>
      <c r="C20" s="256"/>
      <c r="D20" s="256"/>
      <c r="E20" s="298"/>
      <c r="F20" s="299"/>
      <c r="G20" s="299"/>
      <c r="H20" s="299"/>
      <c r="I20" s="300"/>
      <c r="J20" s="321"/>
      <c r="K20" s="322"/>
      <c r="L20" s="320"/>
      <c r="M20" s="320"/>
      <c r="N20" s="320"/>
      <c r="O20" s="333"/>
      <c r="P20" s="321"/>
      <c r="Q20" s="322"/>
      <c r="R20" s="320"/>
      <c r="S20" s="320"/>
      <c r="T20" s="320"/>
      <c r="U20" s="333"/>
      <c r="V20" s="312"/>
      <c r="W20" s="313"/>
      <c r="X20" s="308"/>
      <c r="Y20" s="308"/>
      <c r="Z20" s="308"/>
      <c r="AA20" s="310"/>
      <c r="AB20" s="312"/>
      <c r="AC20" s="313"/>
      <c r="AD20" s="308"/>
      <c r="AE20" s="308"/>
      <c r="AF20" s="308"/>
      <c r="AG20" s="310"/>
      <c r="AH20" s="328"/>
      <c r="AI20" s="329"/>
      <c r="AJ20" s="327"/>
      <c r="AK20" s="327"/>
      <c r="AL20" s="327"/>
      <c r="AM20" s="330"/>
      <c r="AN20" s="38"/>
      <c r="AO20" s="273"/>
      <c r="AP20" s="274"/>
      <c r="AQ20" s="274"/>
      <c r="AR20" s="274"/>
      <c r="AS20" s="274"/>
      <c r="AT20" s="275"/>
      <c r="AU20" s="38"/>
      <c r="AV20" s="38"/>
      <c r="AW20" s="38"/>
      <c r="AX20" s="38"/>
      <c r="AY20" s="38"/>
      <c r="AZ20" s="38"/>
      <c r="BA20" s="38"/>
      <c r="BB20" s="38"/>
      <c r="BC20" s="38"/>
      <c r="BD20" s="38"/>
      <c r="BE20" s="38"/>
      <c r="BF20" s="38"/>
      <c r="BG20" s="38"/>
      <c r="BH20" s="38"/>
      <c r="BI20" s="38"/>
      <c r="BJ20" s="38"/>
      <c r="BK20" s="38"/>
      <c r="BL20" s="38"/>
      <c r="BM20" s="38"/>
      <c r="BN20" s="38"/>
      <c r="BO20" s="38"/>
      <c r="BP20" s="38"/>
      <c r="BQ20" s="38"/>
      <c r="BR20" s="38"/>
      <c r="BS20" s="38"/>
      <c r="BT20" s="38"/>
      <c r="BU20" s="38"/>
      <c r="BV20" s="38"/>
      <c r="BW20" s="38"/>
      <c r="BX20" s="38"/>
      <c r="BY20" s="38"/>
      <c r="BZ20" s="38"/>
      <c r="CA20" s="38"/>
      <c r="CB20" s="38"/>
    </row>
    <row r="21" spans="1:80" ht="15" customHeight="1" x14ac:dyDescent="0.35">
      <c r="A21" s="38"/>
      <c r="B21" s="256"/>
      <c r="C21" s="256"/>
      <c r="D21" s="257"/>
      <c r="E21" s="294" t="s">
        <v>107</v>
      </c>
      <c r="F21" s="295"/>
      <c r="G21" s="295"/>
      <c r="H21" s="295"/>
      <c r="I21" s="296"/>
      <c r="J21" s="336" t="str">
        <f ca="1">IF(AND('Mapa inherente'!$H$10="Media",'Mapa inherente'!$L$10="Leve"),CONCATENATE("R",'Mapa inherente'!$A$10),"")</f>
        <v/>
      </c>
      <c r="K21" s="336"/>
      <c r="L21" s="336" t="str">
        <f ca="1">IF(AND('Mapa inherente'!$H$11="Media",'Mapa inherente'!$L$11="Leve"),CONCATENATE("R",'Mapa inherente'!$A$11),"")</f>
        <v/>
      </c>
      <c r="M21" s="336"/>
      <c r="N21" s="336" t="str">
        <f ca="1">IF(AND('Mapa inherente'!$H$12="Media",'Mapa inherente'!$L$12="Leve"),CONCATENATE("R",'Mapa inherente'!$A$12),"")</f>
        <v/>
      </c>
      <c r="O21" s="337"/>
      <c r="P21" s="336" t="str">
        <f ca="1">IF(AND('Mapa inherente'!$H$10="Media",'Mapa inherente'!$L$10="Menor"),CONCATENATE("R",'Mapa inherente'!$A$10),"")</f>
        <v/>
      </c>
      <c r="Q21" s="336"/>
      <c r="R21" s="336" t="str">
        <f ca="1">IF(AND('Mapa inherente'!$H$11="Media",'Mapa inherente'!$L$11="Menor"),CONCATENATE("R",'Mapa inherente'!$A$11),"")</f>
        <v/>
      </c>
      <c r="S21" s="336"/>
      <c r="T21" s="336" t="str">
        <f ca="1">IF(AND('Mapa inherente'!$H$12="Media",'Mapa inherente'!$L$12="Menor"),CONCATENATE("R",'Mapa inherente'!$A$12),"")</f>
        <v/>
      </c>
      <c r="U21" s="337"/>
      <c r="V21" s="336" t="str">
        <f ca="1">IF(AND('Mapa inherente'!$H$10="Media",'Mapa inherente'!$L$10="Moderado"),CONCATENATE("R",'Mapa inherente'!$A$10),"")</f>
        <v>R1</v>
      </c>
      <c r="W21" s="336"/>
      <c r="X21" s="336" t="str">
        <f ca="1">IF(AND('Mapa inherente'!$H$11="Media",'Mapa inherente'!$L$11="Moderado"),CONCATENATE("R",'Mapa inherente'!$A$11),"")</f>
        <v/>
      </c>
      <c r="Y21" s="336"/>
      <c r="Z21" s="336" t="str">
        <f ca="1">IF(AND('Mapa inherente'!$H$12="Media",'Mapa inherente'!$L$12="Moderado"),CONCATENATE("R",'Mapa inherente'!$A$12),"")</f>
        <v/>
      </c>
      <c r="AA21" s="337"/>
      <c r="AB21" s="307" t="str">
        <f ca="1">IF(AND('Mapa inherente'!$H$10="Media",'Mapa inherente'!$L$10="Mayor"),CONCATENATE("R",'Mapa inherente'!$A$10),"")</f>
        <v/>
      </c>
      <c r="AC21" s="307"/>
      <c r="AD21" s="307" t="str">
        <f ca="1">IF(AND('Mapa inherente'!$H$11="Media",'Mapa inherente'!$L$11="Mayor"),CONCATENATE("R",'Mapa inherente'!$A$11),"")</f>
        <v>R2</v>
      </c>
      <c r="AE21" s="307"/>
      <c r="AF21" s="307" t="str">
        <f ca="1">IF(AND('Mapa inherente'!$H$12="Media",'Mapa inherente'!$L$12="Mayor"),CONCATENATE("R",'Mapa inherente'!$A$12),"")</f>
        <v/>
      </c>
      <c r="AG21" s="309"/>
      <c r="AH21" s="331" t="str">
        <f ca="1">IF(AND('Mapa inherente'!$H$10="Media",'Mapa inherente'!$L$10="Catastrófico"),CONCATENATE("R",'Mapa inherente'!$A$10),"")</f>
        <v/>
      </c>
      <c r="AI21" s="331"/>
      <c r="AJ21" s="331" t="str">
        <f ca="1">IF(AND('Mapa inherente'!$H$11="Media",'Mapa inherente'!$L$11="Catastrófico"),CONCATENATE("R",'Mapa inherente'!$A$11),"")</f>
        <v/>
      </c>
      <c r="AK21" s="331"/>
      <c r="AL21" s="331" t="str">
        <f ca="1">IF(AND('Mapa inherente'!$H$12="Media",'Mapa inherente'!$L$12="Catastrófico"),CONCATENATE("R",'Mapa inherente'!$A$12),"")</f>
        <v/>
      </c>
      <c r="AM21" s="332"/>
      <c r="AN21" s="38"/>
      <c r="AO21" s="276" t="s">
        <v>72</v>
      </c>
      <c r="AP21" s="277"/>
      <c r="AQ21" s="277"/>
      <c r="AR21" s="277"/>
      <c r="AS21" s="277"/>
      <c r="AT21" s="278"/>
      <c r="AU21" s="38"/>
      <c r="AV21" s="38"/>
      <c r="AW21" s="38"/>
      <c r="AX21" s="38"/>
      <c r="AY21" s="38"/>
      <c r="AZ21" s="38"/>
      <c r="BA21" s="38"/>
      <c r="BB21" s="38"/>
      <c r="BC21" s="38"/>
      <c r="BD21" s="38"/>
      <c r="BE21" s="38"/>
      <c r="BF21" s="38"/>
      <c r="BG21" s="38"/>
      <c r="BH21" s="38"/>
      <c r="BI21" s="38"/>
      <c r="BJ21" s="38"/>
      <c r="BK21" s="38"/>
      <c r="BL21" s="38"/>
      <c r="BM21" s="38"/>
      <c r="BN21" s="38"/>
      <c r="BO21" s="38"/>
      <c r="BP21" s="38"/>
      <c r="BQ21" s="38"/>
      <c r="BR21" s="38"/>
      <c r="BS21" s="38"/>
      <c r="BT21" s="38"/>
      <c r="BU21" s="38"/>
      <c r="BV21" s="38"/>
      <c r="BW21" s="38"/>
      <c r="BX21" s="38"/>
      <c r="BY21" s="38"/>
      <c r="BZ21" s="38"/>
      <c r="CA21" s="38"/>
      <c r="CB21" s="38"/>
    </row>
    <row r="22" spans="1:80" ht="15" customHeight="1" x14ac:dyDescent="0.35">
      <c r="A22" s="38"/>
      <c r="B22" s="256"/>
      <c r="C22" s="256"/>
      <c r="D22" s="257"/>
      <c r="E22" s="297"/>
      <c r="F22" s="295"/>
      <c r="G22" s="295"/>
      <c r="H22" s="295"/>
      <c r="I22" s="296"/>
      <c r="J22" s="320"/>
      <c r="K22" s="320"/>
      <c r="L22" s="320"/>
      <c r="M22" s="320"/>
      <c r="N22" s="320"/>
      <c r="O22" s="333"/>
      <c r="P22" s="320"/>
      <c r="Q22" s="320"/>
      <c r="R22" s="320"/>
      <c r="S22" s="320"/>
      <c r="T22" s="320"/>
      <c r="U22" s="333"/>
      <c r="V22" s="320"/>
      <c r="W22" s="320"/>
      <c r="X22" s="320"/>
      <c r="Y22" s="320"/>
      <c r="Z22" s="320"/>
      <c r="AA22" s="333"/>
      <c r="AB22" s="308"/>
      <c r="AC22" s="308"/>
      <c r="AD22" s="308"/>
      <c r="AE22" s="308"/>
      <c r="AF22" s="308"/>
      <c r="AG22" s="310"/>
      <c r="AH22" s="327"/>
      <c r="AI22" s="327"/>
      <c r="AJ22" s="327"/>
      <c r="AK22" s="327"/>
      <c r="AL22" s="327"/>
      <c r="AM22" s="330"/>
      <c r="AN22" s="38"/>
      <c r="AO22" s="279"/>
      <c r="AP22" s="280"/>
      <c r="AQ22" s="280"/>
      <c r="AR22" s="280"/>
      <c r="AS22" s="280"/>
      <c r="AT22" s="281"/>
      <c r="AU22" s="38"/>
      <c r="AV22" s="38"/>
      <c r="AW22" s="38"/>
      <c r="AX22" s="38"/>
      <c r="AY22" s="38"/>
      <c r="AZ22" s="38"/>
      <c r="BA22" s="38"/>
      <c r="BB22" s="38"/>
      <c r="BC22" s="38"/>
      <c r="BD22" s="38"/>
      <c r="BE22" s="38"/>
      <c r="BF22" s="38"/>
      <c r="BG22" s="38"/>
      <c r="BH22" s="38"/>
      <c r="BI22" s="38"/>
      <c r="BJ22" s="38"/>
      <c r="BK22" s="38"/>
      <c r="BL22" s="38"/>
      <c r="BM22" s="38"/>
      <c r="BN22" s="38"/>
      <c r="BO22" s="38"/>
      <c r="BP22" s="38"/>
      <c r="BQ22" s="38"/>
      <c r="BR22" s="38"/>
      <c r="BS22" s="38"/>
      <c r="BT22" s="38"/>
      <c r="BU22" s="38"/>
      <c r="BV22" s="38"/>
      <c r="BW22" s="38"/>
      <c r="BX22" s="38"/>
      <c r="BY22" s="38"/>
      <c r="BZ22" s="38"/>
      <c r="CA22" s="38"/>
      <c r="CB22" s="38"/>
    </row>
    <row r="23" spans="1:80" ht="15" customHeight="1" x14ac:dyDescent="0.35">
      <c r="A23" s="38"/>
      <c r="B23" s="256"/>
      <c r="C23" s="256"/>
      <c r="D23" s="257"/>
      <c r="E23" s="297"/>
      <c r="F23" s="295"/>
      <c r="G23" s="295"/>
      <c r="H23" s="295"/>
      <c r="I23" s="296"/>
      <c r="J23" s="319" t="str">
        <f ca="1">IF(AND('Mapa inherente'!$H$13="Media",'Mapa inherente'!$L$13="Leve"),CONCATENATE("R",'Mapa inherente'!$A$13),"")</f>
        <v/>
      </c>
      <c r="K23" s="320"/>
      <c r="L23" s="320" t="str">
        <f ca="1">IF(AND('Mapa inherente'!$H$14="Media",'Mapa inherente'!$L$14="Leve"),CONCATENATE("R",'Mapa inherente'!$A$14),"")</f>
        <v/>
      </c>
      <c r="M23" s="320"/>
      <c r="N23" s="320" t="str">
        <f ca="1">IF(AND('Mapa inherente'!$H$15="Media",'Mapa inherente'!$L$15="Leve"),CONCATENATE("R",'Mapa inherente'!$A$15),"")</f>
        <v/>
      </c>
      <c r="O23" s="333"/>
      <c r="P23" s="319" t="str">
        <f ca="1">IF(AND('Mapa inherente'!$H$13="Media",'Mapa inherente'!$L$13="Menor"),CONCATENATE("R",'Mapa inherente'!$A$13),"")</f>
        <v/>
      </c>
      <c r="Q23" s="320"/>
      <c r="R23" s="320" t="str">
        <f ca="1">IF(AND('Mapa inherente'!$H$14="Media",'Mapa inherente'!$L$14="Menor"),CONCATENATE("R",'Mapa inherente'!$A$14),"")</f>
        <v/>
      </c>
      <c r="S23" s="320"/>
      <c r="T23" s="320" t="str">
        <f ca="1">IF(AND('Mapa inherente'!$H$15="Media",'Mapa inherente'!$L$15="Menor"),CONCATENATE("R",'Mapa inherente'!$A$15),"")</f>
        <v/>
      </c>
      <c r="U23" s="333"/>
      <c r="V23" s="319" t="str">
        <f ca="1">IF(AND('Mapa inherente'!$H$13="Media",'Mapa inherente'!$L$13="Moderado"),CONCATENATE("R",'Mapa inherente'!$A$13),"")</f>
        <v>R4</v>
      </c>
      <c r="W23" s="320"/>
      <c r="X23" s="320" t="str">
        <f ca="1">IF(AND('Mapa inherente'!$H$14="Media",'Mapa inherente'!$L$14="Moderado"),CONCATENATE("R",'Mapa inherente'!$A$14),"")</f>
        <v/>
      </c>
      <c r="Y23" s="320"/>
      <c r="Z23" s="320" t="str">
        <f ca="1">IF(AND('Mapa inherente'!$H$15="Media",'Mapa inherente'!$L$15="Moderado"),CONCATENATE("R",'Mapa inherente'!$A$15),"")</f>
        <v/>
      </c>
      <c r="AA23" s="333"/>
      <c r="AB23" s="311" t="str">
        <f ca="1">IF(AND('Mapa inherente'!$H$13="Media",'Mapa inherente'!$L$13="Mayor"),CONCATENATE("R",'Mapa inherente'!$A$13),"")</f>
        <v/>
      </c>
      <c r="AC23" s="308"/>
      <c r="AD23" s="308" t="str">
        <f ca="1">IF(AND('Mapa inherente'!$H$14="Media",'Mapa inherente'!$L$14="Mayor"),CONCATENATE("R",'Mapa inherente'!$A$14),"")</f>
        <v/>
      </c>
      <c r="AE23" s="308"/>
      <c r="AF23" s="308" t="str">
        <f ca="1">IF(AND('Mapa inherente'!$H$15="Media",'Mapa inherente'!$L$15="Mayor"),CONCATENATE("R",'Mapa inherente'!$A$15),"")</f>
        <v>R6</v>
      </c>
      <c r="AG23" s="310"/>
      <c r="AH23" s="326" t="str">
        <f ca="1">IF(AND('Mapa inherente'!$H$13="Media",'Mapa inherente'!$L$13="Catastrófico"),CONCATENATE("R",'Mapa inherente'!$A$13),"")</f>
        <v/>
      </c>
      <c r="AI23" s="327"/>
      <c r="AJ23" s="327" t="str">
        <f ca="1">IF(AND('Mapa inherente'!$H$14="Media",'Mapa inherente'!$L$14="Catastrófico"),CONCATENATE("R",'Mapa inherente'!$A$14),"")</f>
        <v/>
      </c>
      <c r="AK23" s="327"/>
      <c r="AL23" s="327" t="str">
        <f ca="1">IF(AND('Mapa inherente'!$H$15="Media",'Mapa inherente'!$L$15="Catastrófico"),CONCATENATE("R",'Mapa inherente'!$A$15),"")</f>
        <v/>
      </c>
      <c r="AM23" s="330"/>
      <c r="AN23" s="38"/>
      <c r="AO23" s="279"/>
      <c r="AP23" s="280"/>
      <c r="AQ23" s="280"/>
      <c r="AR23" s="280"/>
      <c r="AS23" s="280"/>
      <c r="AT23" s="281"/>
      <c r="AU23" s="38"/>
      <c r="AV23" s="38"/>
      <c r="AW23" s="38"/>
      <c r="AX23" s="38"/>
      <c r="AY23" s="38"/>
      <c r="AZ23" s="38"/>
      <c r="BA23" s="38"/>
      <c r="BB23" s="38"/>
      <c r="BC23" s="38"/>
      <c r="BD23" s="38"/>
      <c r="BE23" s="38"/>
      <c r="BF23" s="38"/>
      <c r="BG23" s="38"/>
      <c r="BH23" s="38"/>
      <c r="BI23" s="38"/>
      <c r="BJ23" s="38"/>
      <c r="BK23" s="38"/>
      <c r="BL23" s="38"/>
      <c r="BM23" s="38"/>
      <c r="BN23" s="38"/>
      <c r="BO23" s="38"/>
      <c r="BP23" s="38"/>
      <c r="BQ23" s="38"/>
      <c r="BR23" s="38"/>
      <c r="BS23" s="38"/>
      <c r="BT23" s="38"/>
      <c r="BU23" s="38"/>
      <c r="BV23" s="38"/>
      <c r="BW23" s="38"/>
      <c r="BX23" s="38"/>
      <c r="BY23" s="38"/>
      <c r="BZ23" s="38"/>
      <c r="CA23" s="38"/>
      <c r="CB23" s="38"/>
    </row>
    <row r="24" spans="1:80" ht="15" customHeight="1" x14ac:dyDescent="0.35">
      <c r="A24" s="38"/>
      <c r="B24" s="256"/>
      <c r="C24" s="256"/>
      <c r="D24" s="257"/>
      <c r="E24" s="297"/>
      <c r="F24" s="295"/>
      <c r="G24" s="295"/>
      <c r="H24" s="295"/>
      <c r="I24" s="296"/>
      <c r="J24" s="319"/>
      <c r="K24" s="320"/>
      <c r="L24" s="320"/>
      <c r="M24" s="320"/>
      <c r="N24" s="320"/>
      <c r="O24" s="333"/>
      <c r="P24" s="319"/>
      <c r="Q24" s="320"/>
      <c r="R24" s="320"/>
      <c r="S24" s="320"/>
      <c r="T24" s="320"/>
      <c r="U24" s="333"/>
      <c r="V24" s="319"/>
      <c r="W24" s="320"/>
      <c r="X24" s="320"/>
      <c r="Y24" s="320"/>
      <c r="Z24" s="320"/>
      <c r="AA24" s="333"/>
      <c r="AB24" s="311"/>
      <c r="AC24" s="308"/>
      <c r="AD24" s="308"/>
      <c r="AE24" s="308"/>
      <c r="AF24" s="308"/>
      <c r="AG24" s="310"/>
      <c r="AH24" s="326"/>
      <c r="AI24" s="327"/>
      <c r="AJ24" s="327"/>
      <c r="AK24" s="327"/>
      <c r="AL24" s="327"/>
      <c r="AM24" s="330"/>
      <c r="AN24" s="38"/>
      <c r="AO24" s="279"/>
      <c r="AP24" s="280"/>
      <c r="AQ24" s="280"/>
      <c r="AR24" s="280"/>
      <c r="AS24" s="280"/>
      <c r="AT24" s="281"/>
      <c r="AU24" s="38"/>
      <c r="AV24" s="38"/>
      <c r="AW24" s="38"/>
      <c r="AX24" s="38"/>
      <c r="AY24" s="38"/>
      <c r="AZ24" s="38"/>
      <c r="BA24" s="38"/>
      <c r="BB24" s="38"/>
      <c r="BC24" s="38"/>
      <c r="BD24" s="38"/>
      <c r="BE24" s="38"/>
      <c r="BF24" s="38"/>
      <c r="BG24" s="38"/>
      <c r="BH24" s="38"/>
      <c r="BI24" s="38"/>
      <c r="BJ24" s="38"/>
      <c r="BK24" s="38"/>
      <c r="BL24" s="38"/>
      <c r="BM24" s="38"/>
      <c r="BN24" s="38"/>
      <c r="BO24" s="38"/>
      <c r="BP24" s="38"/>
      <c r="BQ24" s="38"/>
      <c r="BR24" s="38"/>
      <c r="BS24" s="38"/>
      <c r="BT24" s="38"/>
      <c r="BU24" s="38"/>
      <c r="BV24" s="38"/>
      <c r="BW24" s="38"/>
      <c r="BX24" s="38"/>
      <c r="BY24" s="38"/>
      <c r="BZ24" s="38"/>
      <c r="CA24" s="38"/>
      <c r="CB24" s="38"/>
    </row>
    <row r="25" spans="1:80" ht="15" customHeight="1" x14ac:dyDescent="0.35">
      <c r="A25" s="38"/>
      <c r="B25" s="256"/>
      <c r="C25" s="256"/>
      <c r="D25" s="257"/>
      <c r="E25" s="297"/>
      <c r="F25" s="295"/>
      <c r="G25" s="295"/>
      <c r="H25" s="295"/>
      <c r="I25" s="296"/>
      <c r="J25" s="319" t="str">
        <f ca="1">IF(AND('Mapa inherente'!$H$16="Media",'Mapa inherente'!$L$16="Leve"),CONCATENATE("R",'Mapa inherente'!$A$16),"")</f>
        <v/>
      </c>
      <c r="K25" s="320"/>
      <c r="L25" s="320" t="str">
        <f ca="1">IF(AND('Mapa inherente'!$H$17="Media",'Mapa inherente'!$L$17="Leve"),CONCATENATE("R",'Mapa inherente'!$A$17),"")</f>
        <v/>
      </c>
      <c r="M25" s="320"/>
      <c r="N25" s="320" t="str">
        <f ca="1">IF(AND('Mapa inherente'!$H$18="Media",'Mapa inherente'!$L$18="Leve"),CONCATENATE("R",'Mapa inherente'!$A$18),"")</f>
        <v/>
      </c>
      <c r="O25" s="333"/>
      <c r="P25" s="319" t="str">
        <f ca="1">IF(AND('Mapa inherente'!$H$16="Media",'Mapa inherente'!$L$16="Menor"),CONCATENATE("R",'Mapa inherente'!$A$16),"")</f>
        <v/>
      </c>
      <c r="Q25" s="320"/>
      <c r="R25" s="320" t="str">
        <f ca="1">IF(AND('Mapa inherente'!$H$17="Media",'Mapa inherente'!$L$17="Menor"),CONCATENATE("R",'Mapa inherente'!$A$17),"")</f>
        <v/>
      </c>
      <c r="S25" s="320"/>
      <c r="T25" s="320" t="str">
        <f ca="1">IF(AND('Mapa inherente'!$H$18="Media",'Mapa inherente'!$L$18="Menor"),CONCATENATE("R",'Mapa inherente'!$A$18),"")</f>
        <v>R9</v>
      </c>
      <c r="U25" s="333"/>
      <c r="V25" s="319" t="str">
        <f ca="1">IF(AND('Mapa inherente'!$H$16="Media",'Mapa inherente'!$L$16="Moderado"),CONCATENATE("R",'Mapa inherente'!$A$16),"")</f>
        <v/>
      </c>
      <c r="W25" s="320"/>
      <c r="X25" s="320" t="str">
        <f ca="1">IF(AND('Mapa inherente'!$H$17="Media",'Mapa inherente'!$L$17="Moderado"),CONCATENATE("R",'Mapa inherente'!$A$17),"")</f>
        <v/>
      </c>
      <c r="Y25" s="320"/>
      <c r="Z25" s="320" t="str">
        <f ca="1">IF(AND('Mapa inherente'!$H$18="Media",'Mapa inherente'!$L$18="Moderado"),CONCATENATE("R",'Mapa inherente'!$A$18),"")</f>
        <v/>
      </c>
      <c r="AA25" s="333"/>
      <c r="AB25" s="311" t="str">
        <f ca="1">IF(AND('Mapa inherente'!$H$16="Media",'Mapa inherente'!$L$16="Mayor"),CONCATENATE("R",'Mapa inherente'!$A$16),"")</f>
        <v/>
      </c>
      <c r="AC25" s="308"/>
      <c r="AD25" s="308" t="str">
        <f ca="1">IF(AND('Mapa inherente'!$H$17="Media",'Mapa inherente'!$L$17="Mayor"),CONCATENATE("R",'Mapa inherente'!$A$17),"")</f>
        <v/>
      </c>
      <c r="AE25" s="308"/>
      <c r="AF25" s="308" t="str">
        <f ca="1">IF(AND('Mapa inherente'!$H$18="Media",'Mapa inherente'!$L$18="Mayor"),CONCATENATE("R",'Mapa inherente'!$A$18),"")</f>
        <v/>
      </c>
      <c r="AG25" s="310"/>
      <c r="AH25" s="326" t="str">
        <f ca="1">IF(AND('Mapa inherente'!$H$16="Media",'Mapa inherente'!$L$16="Catastrófico"),CONCATENATE("R",'Mapa inherente'!$A$16),"")</f>
        <v/>
      </c>
      <c r="AI25" s="327"/>
      <c r="AJ25" s="327" t="str">
        <f ca="1">IF(AND('Mapa inherente'!$H$17="Media",'Mapa inherente'!$L$17="Catastrófico"),CONCATENATE("R",'Mapa inherente'!$A$17),"")</f>
        <v/>
      </c>
      <c r="AK25" s="327"/>
      <c r="AL25" s="327" t="str">
        <f ca="1">IF(AND('Mapa inherente'!$H$18="Media",'Mapa inherente'!$L$18="Catastrófico"),CONCATENATE("R",'Mapa inherente'!$A$18),"")</f>
        <v/>
      </c>
      <c r="AM25" s="330"/>
      <c r="AN25" s="38"/>
      <c r="AO25" s="279"/>
      <c r="AP25" s="280"/>
      <c r="AQ25" s="280"/>
      <c r="AR25" s="280"/>
      <c r="AS25" s="280"/>
      <c r="AT25" s="281"/>
      <c r="AU25" s="38"/>
      <c r="AV25" s="38"/>
      <c r="AW25" s="38"/>
      <c r="AX25" s="38"/>
      <c r="AY25" s="38"/>
      <c r="AZ25" s="38"/>
      <c r="BA25" s="38"/>
      <c r="BB25" s="38"/>
      <c r="BC25" s="38"/>
      <c r="BD25" s="38"/>
      <c r="BE25" s="38"/>
      <c r="BF25" s="38"/>
      <c r="BG25" s="38"/>
      <c r="BH25" s="38"/>
      <c r="BI25" s="38"/>
      <c r="BJ25" s="38"/>
      <c r="BK25" s="38"/>
      <c r="BL25" s="38"/>
      <c r="BM25" s="38"/>
      <c r="BN25" s="38"/>
      <c r="BO25" s="38"/>
      <c r="BP25" s="38"/>
      <c r="BQ25" s="38"/>
      <c r="BR25" s="38"/>
      <c r="BS25" s="38"/>
      <c r="BT25" s="38"/>
      <c r="BU25" s="38"/>
      <c r="BV25" s="38"/>
      <c r="BW25" s="38"/>
      <c r="BX25" s="38"/>
      <c r="BY25" s="38"/>
      <c r="BZ25" s="38"/>
      <c r="CA25" s="38"/>
      <c r="CB25" s="38"/>
    </row>
    <row r="26" spans="1:80" ht="15.75" customHeight="1" thickBot="1" x14ac:dyDescent="0.4">
      <c r="A26" s="38"/>
      <c r="B26" s="256"/>
      <c r="C26" s="256"/>
      <c r="D26" s="257"/>
      <c r="E26" s="298"/>
      <c r="F26" s="299"/>
      <c r="G26" s="299"/>
      <c r="H26" s="299"/>
      <c r="I26" s="300"/>
      <c r="J26" s="321"/>
      <c r="K26" s="322"/>
      <c r="L26" s="320"/>
      <c r="M26" s="320"/>
      <c r="N26" s="320"/>
      <c r="O26" s="333"/>
      <c r="P26" s="321"/>
      <c r="Q26" s="322"/>
      <c r="R26" s="320"/>
      <c r="S26" s="320"/>
      <c r="T26" s="320"/>
      <c r="U26" s="333"/>
      <c r="V26" s="321"/>
      <c r="W26" s="322"/>
      <c r="X26" s="320"/>
      <c r="Y26" s="320"/>
      <c r="Z26" s="320"/>
      <c r="AA26" s="333"/>
      <c r="AB26" s="312"/>
      <c r="AC26" s="313"/>
      <c r="AD26" s="308"/>
      <c r="AE26" s="308"/>
      <c r="AF26" s="308"/>
      <c r="AG26" s="310"/>
      <c r="AH26" s="328"/>
      <c r="AI26" s="329"/>
      <c r="AJ26" s="327"/>
      <c r="AK26" s="327"/>
      <c r="AL26" s="327"/>
      <c r="AM26" s="330"/>
      <c r="AN26" s="38"/>
      <c r="AO26" s="282"/>
      <c r="AP26" s="283"/>
      <c r="AQ26" s="283"/>
      <c r="AR26" s="283"/>
      <c r="AS26" s="283"/>
      <c r="AT26" s="284"/>
      <c r="AU26" s="38"/>
      <c r="AV26" s="38"/>
      <c r="AW26" s="38"/>
      <c r="AX26" s="38"/>
      <c r="AY26" s="38"/>
      <c r="AZ26" s="38"/>
      <c r="BA26" s="38"/>
      <c r="BB26" s="38"/>
      <c r="BC26" s="38"/>
      <c r="BD26" s="38"/>
      <c r="BE26" s="38"/>
      <c r="BF26" s="38"/>
      <c r="BG26" s="38"/>
      <c r="BH26" s="38"/>
      <c r="BI26" s="38"/>
      <c r="BJ26" s="38"/>
      <c r="BK26" s="38"/>
      <c r="BL26" s="38"/>
      <c r="BM26" s="38"/>
      <c r="BN26" s="38"/>
      <c r="BO26" s="38"/>
      <c r="BP26" s="38"/>
      <c r="BQ26" s="38"/>
      <c r="BR26" s="38"/>
      <c r="BS26" s="38"/>
      <c r="BT26" s="38"/>
      <c r="BU26" s="38"/>
      <c r="BV26" s="38"/>
      <c r="BW26" s="38"/>
      <c r="BX26" s="38"/>
      <c r="BY26" s="38"/>
      <c r="BZ26" s="38"/>
      <c r="CA26" s="38"/>
      <c r="CB26" s="38"/>
    </row>
    <row r="27" spans="1:80" ht="15" customHeight="1" x14ac:dyDescent="0.35">
      <c r="A27" s="38"/>
      <c r="B27" s="256"/>
      <c r="C27" s="256"/>
      <c r="D27" s="257"/>
      <c r="E27" s="301" t="s">
        <v>104</v>
      </c>
      <c r="F27" s="302"/>
      <c r="G27" s="302"/>
      <c r="H27" s="302"/>
      <c r="I27" s="302"/>
      <c r="J27" s="349" t="str">
        <f ca="1">IF(AND('Mapa inherente'!$H$10="Baja",'Mapa inherente'!$L$10="Leve"),CONCATENATE("R",'Mapa inherente'!$A$10),"")</f>
        <v/>
      </c>
      <c r="K27" s="340"/>
      <c r="L27" s="340" t="str">
        <f ca="1">IF(AND('Mapa inherente'!$H$11="Baja",'Mapa inherente'!$L$11="Leve"),CONCATENATE("R",'Mapa inherente'!$A$11),"")</f>
        <v/>
      </c>
      <c r="M27" s="340"/>
      <c r="N27" s="340" t="str">
        <f ca="1">IF(AND('Mapa inherente'!$H$12="Baja",'Mapa inherente'!$L$12="Leve"),CONCATENATE("R",'Mapa inherente'!$A$12),"")</f>
        <v/>
      </c>
      <c r="O27" s="342"/>
      <c r="P27" s="339" t="str">
        <f ca="1">IF(AND('Mapa inherente'!$H$10="Baja",'Mapa inherente'!$L$10="Menor"),CONCATENATE("R",'Mapa inherente'!$A$10),"")</f>
        <v/>
      </c>
      <c r="Q27" s="336"/>
      <c r="R27" s="336" t="str">
        <f ca="1">IF(AND('Mapa inherente'!$H$11="Baja",'Mapa inherente'!$L$11="Menor"),CONCATENATE("R",'Mapa inherente'!$A$11),"")</f>
        <v/>
      </c>
      <c r="S27" s="336"/>
      <c r="T27" s="336" t="str">
        <f ca="1">IF(AND('Mapa inherente'!$H$12="Baja",'Mapa inherente'!$L$12="Menor"),CONCATENATE("R",'Mapa inherente'!$A$12),"")</f>
        <v>R3</v>
      </c>
      <c r="U27" s="337"/>
      <c r="V27" s="339" t="str">
        <f ca="1">IF(AND('Mapa inherente'!$H$10="Baja",'Mapa inherente'!$L$10="Moderado"),CONCATENATE("R",'Mapa inherente'!$A$10),"")</f>
        <v/>
      </c>
      <c r="W27" s="336"/>
      <c r="X27" s="336" t="str">
        <f ca="1">IF(AND('Mapa inherente'!$H$11="Baja",'Mapa inherente'!$L$11="Moderado"),CONCATENATE("R",'Mapa inherente'!$A$11),"")</f>
        <v/>
      </c>
      <c r="Y27" s="336"/>
      <c r="Z27" s="336" t="str">
        <f ca="1">IF(AND('Mapa inherente'!$H$12="Baja",'Mapa inherente'!$L$12="Moderado"),CONCATENATE("R",'Mapa inherente'!$A$12),"")</f>
        <v/>
      </c>
      <c r="AA27" s="337"/>
      <c r="AB27" s="325" t="str">
        <f ca="1">IF(AND('Mapa inherente'!$H$10="Baja",'Mapa inherente'!$L$10="Mayor"),CONCATENATE("R",'Mapa inherente'!$A$10),"")</f>
        <v/>
      </c>
      <c r="AC27" s="307"/>
      <c r="AD27" s="307" t="str">
        <f ca="1">IF(AND('Mapa inherente'!$H$11="Baja",'Mapa inherente'!$L$11="Mayor"),CONCATENATE("R",'Mapa inherente'!$A$11),"")</f>
        <v/>
      </c>
      <c r="AE27" s="307"/>
      <c r="AF27" s="307" t="str">
        <f ca="1">IF(AND('Mapa inherente'!$H$12="Baja",'Mapa inherente'!$L$12="Mayor"),CONCATENATE("R",'Mapa inherente'!$A$12),"")</f>
        <v/>
      </c>
      <c r="AG27" s="309"/>
      <c r="AH27" s="335" t="str">
        <f ca="1">IF(AND('Mapa inherente'!$H$10="Baja",'Mapa inherente'!$L$10="Catastrófico"),CONCATENATE("R",'Mapa inherente'!$A$10),"")</f>
        <v/>
      </c>
      <c r="AI27" s="331"/>
      <c r="AJ27" s="331" t="str">
        <f ca="1">IF(AND('Mapa inherente'!$H$11="Baja",'Mapa inherente'!$L$11="Catastrófico"),CONCATENATE("R",'Mapa inherente'!$A$11),"")</f>
        <v/>
      </c>
      <c r="AK27" s="331"/>
      <c r="AL27" s="331" t="str">
        <f ca="1">IF(AND('Mapa inherente'!$H$12="Baja",'Mapa inherente'!$L$12="Catastrófico"),CONCATENATE("R",'Mapa inherente'!$A$12),"")</f>
        <v/>
      </c>
      <c r="AM27" s="332"/>
      <c r="AN27" s="38"/>
      <c r="AO27" s="285" t="s">
        <v>73</v>
      </c>
      <c r="AP27" s="286"/>
      <c r="AQ27" s="286"/>
      <c r="AR27" s="286"/>
      <c r="AS27" s="286"/>
      <c r="AT27" s="287"/>
      <c r="AU27" s="38"/>
      <c r="AV27" s="38"/>
      <c r="AW27" s="38"/>
      <c r="AX27" s="38"/>
      <c r="AY27" s="38"/>
      <c r="AZ27" s="38"/>
      <c r="BA27" s="38"/>
      <c r="BB27" s="38"/>
      <c r="BC27" s="38"/>
      <c r="BD27" s="38"/>
      <c r="BE27" s="38"/>
      <c r="BF27" s="38"/>
      <c r="BG27" s="38"/>
      <c r="BH27" s="38"/>
      <c r="BI27" s="38"/>
      <c r="BJ27" s="38"/>
      <c r="BK27" s="38"/>
      <c r="BL27" s="38"/>
      <c r="BM27" s="38"/>
      <c r="BN27" s="38"/>
      <c r="BO27" s="38"/>
      <c r="BP27" s="38"/>
      <c r="BQ27" s="38"/>
      <c r="BR27" s="38"/>
      <c r="BS27" s="38"/>
      <c r="BT27" s="38"/>
      <c r="BU27" s="38"/>
      <c r="BV27" s="38"/>
      <c r="BW27" s="38"/>
      <c r="BX27" s="38"/>
      <c r="BY27" s="38"/>
      <c r="BZ27" s="38"/>
      <c r="CA27" s="38"/>
      <c r="CB27" s="38"/>
    </row>
    <row r="28" spans="1:80" ht="15" customHeight="1" x14ac:dyDescent="0.35">
      <c r="A28" s="38"/>
      <c r="B28" s="256"/>
      <c r="C28" s="256"/>
      <c r="D28" s="257"/>
      <c r="E28" s="297"/>
      <c r="F28" s="295"/>
      <c r="G28" s="295"/>
      <c r="H28" s="295"/>
      <c r="I28" s="295"/>
      <c r="J28" s="344"/>
      <c r="K28" s="341"/>
      <c r="L28" s="341"/>
      <c r="M28" s="341"/>
      <c r="N28" s="341"/>
      <c r="O28" s="343"/>
      <c r="P28" s="319"/>
      <c r="Q28" s="320"/>
      <c r="R28" s="320"/>
      <c r="S28" s="320"/>
      <c r="T28" s="320"/>
      <c r="U28" s="333"/>
      <c r="V28" s="319"/>
      <c r="W28" s="320"/>
      <c r="X28" s="320"/>
      <c r="Y28" s="320"/>
      <c r="Z28" s="320"/>
      <c r="AA28" s="333"/>
      <c r="AB28" s="311"/>
      <c r="AC28" s="308"/>
      <c r="AD28" s="308"/>
      <c r="AE28" s="308"/>
      <c r="AF28" s="308"/>
      <c r="AG28" s="310"/>
      <c r="AH28" s="326"/>
      <c r="AI28" s="327"/>
      <c r="AJ28" s="327"/>
      <c r="AK28" s="327"/>
      <c r="AL28" s="327"/>
      <c r="AM28" s="330"/>
      <c r="AN28" s="38"/>
      <c r="AO28" s="288"/>
      <c r="AP28" s="289"/>
      <c r="AQ28" s="289"/>
      <c r="AR28" s="289"/>
      <c r="AS28" s="289"/>
      <c r="AT28" s="290"/>
      <c r="AU28" s="38"/>
      <c r="AV28" s="38"/>
      <c r="AW28" s="38"/>
      <c r="AX28" s="38"/>
      <c r="AY28" s="38"/>
      <c r="AZ28" s="38"/>
      <c r="BA28" s="38"/>
      <c r="BB28" s="38"/>
      <c r="BC28" s="38"/>
      <c r="BD28" s="38"/>
      <c r="BE28" s="38"/>
      <c r="BF28" s="38"/>
      <c r="BG28" s="38"/>
      <c r="BH28" s="38"/>
      <c r="BI28" s="38"/>
      <c r="BJ28" s="38"/>
      <c r="BK28" s="38"/>
      <c r="BL28" s="38"/>
      <c r="BM28" s="38"/>
      <c r="BN28" s="38"/>
      <c r="BO28" s="38"/>
      <c r="BP28" s="38"/>
      <c r="BQ28" s="38"/>
      <c r="BR28" s="38"/>
      <c r="BS28" s="38"/>
      <c r="BT28" s="38"/>
      <c r="BU28" s="38"/>
      <c r="BV28" s="38"/>
      <c r="BW28" s="38"/>
      <c r="BX28" s="38"/>
      <c r="BY28" s="38"/>
      <c r="BZ28" s="38"/>
      <c r="CA28" s="38"/>
      <c r="CB28" s="38"/>
    </row>
    <row r="29" spans="1:80" ht="15" customHeight="1" x14ac:dyDescent="0.35">
      <c r="A29" s="38"/>
      <c r="B29" s="256"/>
      <c r="C29" s="256"/>
      <c r="D29" s="257"/>
      <c r="E29" s="297"/>
      <c r="F29" s="295"/>
      <c r="G29" s="295"/>
      <c r="H29" s="295"/>
      <c r="I29" s="295"/>
      <c r="J29" s="344" t="str">
        <f ca="1">IF(AND('Mapa inherente'!$H$13="Baja",'Mapa inherente'!$L$13="Leve"),CONCATENATE("R",'Mapa inherente'!$A$13),"")</f>
        <v/>
      </c>
      <c r="K29" s="341"/>
      <c r="L29" s="341" t="str">
        <f ca="1">IF(AND('Mapa inherente'!$H$14="Baja",'Mapa inherente'!$L$14="Leve"),CONCATENATE("R",'Mapa inherente'!$A$14),"")</f>
        <v>R5</v>
      </c>
      <c r="M29" s="341"/>
      <c r="N29" s="341" t="str">
        <f ca="1">IF(AND('Mapa inherente'!$H$15="Baja",'Mapa inherente'!$L$15="Leve"),CONCATENATE("R",'Mapa inherente'!$A$15),"")</f>
        <v/>
      </c>
      <c r="O29" s="343"/>
      <c r="P29" s="319" t="str">
        <f ca="1">IF(AND('Mapa inherente'!$H$13="Baja",'Mapa inherente'!$L$13="Menor"),CONCATENATE("R",'Mapa inherente'!$A$13),"")</f>
        <v/>
      </c>
      <c r="Q29" s="320"/>
      <c r="R29" s="320" t="str">
        <f ca="1">IF(AND('Mapa inherente'!$H$14="Baja",'Mapa inherente'!$L$14="Menor"),CONCATENATE("R",'Mapa inherente'!$A$14),"")</f>
        <v/>
      </c>
      <c r="S29" s="320"/>
      <c r="T29" s="320" t="str">
        <f ca="1">IF(AND('Mapa inherente'!$H$15="Baja",'Mapa inherente'!$L$15="Menor"),CONCATENATE("R",'Mapa inherente'!$A$15),"")</f>
        <v/>
      </c>
      <c r="U29" s="333"/>
      <c r="V29" s="319" t="str">
        <f ca="1">IF(AND('Mapa inherente'!$H$13="Baja",'Mapa inherente'!$L$13="Moderado"),CONCATENATE("R",'Mapa inherente'!$A$13),"")</f>
        <v/>
      </c>
      <c r="W29" s="320"/>
      <c r="X29" s="320" t="str">
        <f ca="1">IF(AND('Mapa inherente'!$H$14="Baja",'Mapa inherente'!$L$14="Moderado"),CONCATENATE("R",'Mapa inherente'!$A$14),"")</f>
        <v/>
      </c>
      <c r="Y29" s="320"/>
      <c r="Z29" s="320" t="str">
        <f ca="1">IF(AND('Mapa inherente'!$H$15="Baja",'Mapa inherente'!$L$15="Moderado"),CONCATENATE("R",'Mapa inherente'!$A$15),"")</f>
        <v/>
      </c>
      <c r="AA29" s="333"/>
      <c r="AB29" s="311" t="str">
        <f ca="1">IF(AND('Mapa inherente'!$H$13="Baja",'Mapa inherente'!$L$13="Mayor"),CONCATENATE("R",'Mapa inherente'!$A$13),"")</f>
        <v/>
      </c>
      <c r="AC29" s="308"/>
      <c r="AD29" s="308" t="str">
        <f ca="1">IF(AND('Mapa inherente'!$H$14="Baja",'Mapa inherente'!$L$14="Mayor"),CONCATENATE("R",'Mapa inherente'!$A$14),"")</f>
        <v/>
      </c>
      <c r="AE29" s="308"/>
      <c r="AF29" s="308" t="str">
        <f ca="1">IF(AND('Mapa inherente'!$H$15="Baja",'Mapa inherente'!$L$15="Mayor"),CONCATENATE("R",'Mapa inherente'!$A$15),"")</f>
        <v/>
      </c>
      <c r="AG29" s="310"/>
      <c r="AH29" s="326" t="str">
        <f ca="1">IF(AND('Mapa inherente'!$H$13="Baja",'Mapa inherente'!$L$13="Catastrófico"),CONCATENATE("R",'Mapa inherente'!$A$13),"")</f>
        <v/>
      </c>
      <c r="AI29" s="327"/>
      <c r="AJ29" s="327" t="str">
        <f ca="1">IF(AND('Mapa inherente'!$H$14="Baja",'Mapa inherente'!$L$14="Catastrófico"),CONCATENATE("R",'Mapa inherente'!$A$14),"")</f>
        <v/>
      </c>
      <c r="AK29" s="327"/>
      <c r="AL29" s="327" t="str">
        <f ca="1">IF(AND('Mapa inherente'!$H$15="Baja",'Mapa inherente'!$L$15="Catastrófico"),CONCATENATE("R",'Mapa inherente'!$A$15),"")</f>
        <v/>
      </c>
      <c r="AM29" s="330"/>
      <c r="AN29" s="38"/>
      <c r="AO29" s="288"/>
      <c r="AP29" s="289"/>
      <c r="AQ29" s="289"/>
      <c r="AR29" s="289"/>
      <c r="AS29" s="289"/>
      <c r="AT29" s="290"/>
      <c r="AU29" s="38"/>
      <c r="AV29" s="38"/>
      <c r="AW29" s="38"/>
      <c r="AX29" s="38"/>
      <c r="AY29" s="38"/>
      <c r="AZ29" s="38"/>
      <c r="BA29" s="38"/>
      <c r="BB29" s="38"/>
      <c r="BC29" s="38"/>
      <c r="BD29" s="38"/>
      <c r="BE29" s="38"/>
      <c r="BF29" s="38"/>
      <c r="BG29" s="38"/>
      <c r="BH29" s="38"/>
      <c r="BI29" s="38"/>
      <c r="BJ29" s="38"/>
      <c r="BK29" s="38"/>
      <c r="BL29" s="38"/>
      <c r="BM29" s="38"/>
      <c r="BN29" s="38"/>
      <c r="BO29" s="38"/>
      <c r="BP29" s="38"/>
      <c r="BQ29" s="38"/>
      <c r="BR29" s="38"/>
      <c r="BS29" s="38"/>
      <c r="BT29" s="38"/>
      <c r="BU29" s="38"/>
      <c r="BV29" s="38"/>
      <c r="BW29" s="38"/>
      <c r="BX29" s="38"/>
      <c r="BY29" s="38"/>
      <c r="BZ29" s="38"/>
      <c r="CA29" s="38"/>
      <c r="CB29" s="38"/>
    </row>
    <row r="30" spans="1:80" ht="15" customHeight="1" x14ac:dyDescent="0.35">
      <c r="A30" s="38"/>
      <c r="B30" s="256"/>
      <c r="C30" s="256"/>
      <c r="D30" s="257"/>
      <c r="E30" s="297"/>
      <c r="F30" s="295"/>
      <c r="G30" s="295"/>
      <c r="H30" s="295"/>
      <c r="I30" s="295"/>
      <c r="J30" s="344"/>
      <c r="K30" s="341"/>
      <c r="L30" s="341"/>
      <c r="M30" s="341"/>
      <c r="N30" s="341"/>
      <c r="O30" s="343"/>
      <c r="P30" s="319"/>
      <c r="Q30" s="320"/>
      <c r="R30" s="320"/>
      <c r="S30" s="320"/>
      <c r="T30" s="320"/>
      <c r="U30" s="333"/>
      <c r="V30" s="319"/>
      <c r="W30" s="320"/>
      <c r="X30" s="320"/>
      <c r="Y30" s="320"/>
      <c r="Z30" s="320"/>
      <c r="AA30" s="333"/>
      <c r="AB30" s="311"/>
      <c r="AC30" s="308"/>
      <c r="AD30" s="308"/>
      <c r="AE30" s="308"/>
      <c r="AF30" s="308"/>
      <c r="AG30" s="310"/>
      <c r="AH30" s="326"/>
      <c r="AI30" s="327"/>
      <c r="AJ30" s="327"/>
      <c r="AK30" s="327"/>
      <c r="AL30" s="327"/>
      <c r="AM30" s="330"/>
      <c r="AN30" s="38"/>
      <c r="AO30" s="288"/>
      <c r="AP30" s="289"/>
      <c r="AQ30" s="289"/>
      <c r="AR30" s="289"/>
      <c r="AS30" s="289"/>
      <c r="AT30" s="290"/>
      <c r="AU30" s="38"/>
      <c r="AV30" s="38"/>
      <c r="AW30" s="38"/>
      <c r="AX30" s="38"/>
      <c r="AY30" s="38"/>
      <c r="AZ30" s="38"/>
      <c r="BA30" s="38"/>
      <c r="BB30" s="38"/>
      <c r="BC30" s="38"/>
      <c r="BD30" s="38"/>
      <c r="BE30" s="38"/>
      <c r="BF30" s="38"/>
      <c r="BG30" s="38"/>
      <c r="BH30" s="38"/>
      <c r="BI30" s="38"/>
      <c r="BJ30" s="38"/>
      <c r="BK30" s="38"/>
      <c r="BL30" s="38"/>
      <c r="BM30" s="38"/>
      <c r="BN30" s="38"/>
      <c r="BO30" s="38"/>
      <c r="BP30" s="38"/>
      <c r="BQ30" s="38"/>
      <c r="BR30" s="38"/>
      <c r="BS30" s="38"/>
      <c r="BT30" s="38"/>
      <c r="BU30" s="38"/>
      <c r="BV30" s="38"/>
      <c r="BW30" s="38"/>
      <c r="BX30" s="38"/>
      <c r="BY30" s="38"/>
      <c r="BZ30" s="38"/>
      <c r="CA30" s="38"/>
      <c r="CB30" s="38"/>
    </row>
    <row r="31" spans="1:80" ht="15" customHeight="1" x14ac:dyDescent="0.35">
      <c r="A31" s="38"/>
      <c r="B31" s="256"/>
      <c r="C31" s="256"/>
      <c r="D31" s="257"/>
      <c r="E31" s="297"/>
      <c r="F31" s="295"/>
      <c r="G31" s="295"/>
      <c r="H31" s="295"/>
      <c r="I31" s="295"/>
      <c r="J31" s="344" t="str">
        <f ca="1">IF(AND('Mapa inherente'!$H$16="Baja",'Mapa inherente'!$L$16="Leve"),CONCATENATE("R",'Mapa inherente'!$A$16),"")</f>
        <v/>
      </c>
      <c r="K31" s="341"/>
      <c r="L31" s="341" t="str">
        <f ca="1">IF(AND('Mapa inherente'!$H$17="Baja",'Mapa inherente'!$L$17="Leve"),CONCATENATE("R",'Mapa inherente'!$A$17),"")</f>
        <v/>
      </c>
      <c r="M31" s="341"/>
      <c r="N31" s="341" t="str">
        <f ca="1">IF(AND('Mapa inherente'!$H$18="Baja",'Mapa inherente'!$L$18="Leve"),CONCATENATE("R",'Mapa inherente'!$A$18),"")</f>
        <v/>
      </c>
      <c r="O31" s="343"/>
      <c r="P31" s="319" t="str">
        <f ca="1">IF(AND('Mapa inherente'!$H$16="Baja",'Mapa inherente'!$L$16="Menor"),CONCATENATE("R",'Mapa inherente'!$A$16),"")</f>
        <v/>
      </c>
      <c r="Q31" s="320"/>
      <c r="R31" s="320" t="str">
        <f ca="1">IF(AND('Mapa inherente'!$H$17="Baja",'Mapa inherente'!$L$17="Menor"),CONCATENATE("R",'Mapa inherente'!$A$17),"")</f>
        <v/>
      </c>
      <c r="S31" s="320"/>
      <c r="T31" s="320" t="str">
        <f ca="1">IF(AND('Mapa inherente'!$H$18="Baja",'Mapa inherente'!$L$18="Menor"),CONCATENATE("R",'Mapa inherente'!$A$18),"")</f>
        <v/>
      </c>
      <c r="U31" s="333"/>
      <c r="V31" s="319" t="str">
        <f ca="1">IF(AND('Mapa inherente'!$H$16="Baja",'Mapa inherente'!$L$16="Moderado"),CONCATENATE("R",'Mapa inherente'!$A$16),"")</f>
        <v>R7</v>
      </c>
      <c r="W31" s="320"/>
      <c r="X31" s="320" t="str">
        <f ca="1">IF(AND('Mapa inherente'!$H$17="Baja",'Mapa inherente'!$L$17="Moderado"),CONCATENATE("R",'Mapa inherente'!$A$17),"")</f>
        <v>R8</v>
      </c>
      <c r="Y31" s="320"/>
      <c r="Z31" s="320" t="str">
        <f ca="1">IF(AND('Mapa inherente'!$H$18="Baja",'Mapa inherente'!$L$18="Moderado"),CONCATENATE("R",'Mapa inherente'!$A$18),"")</f>
        <v/>
      </c>
      <c r="AA31" s="333"/>
      <c r="AB31" s="311" t="str">
        <f ca="1">IF(AND('Mapa inherente'!$H$16="Baja",'Mapa inherente'!$L$16="Mayor"),CONCATENATE("R",'Mapa inherente'!$A$16),"")</f>
        <v/>
      </c>
      <c r="AC31" s="308"/>
      <c r="AD31" s="308" t="str">
        <f ca="1">IF(AND('Mapa inherente'!$H$17="Baja",'Mapa inherente'!$L$17="Mayor"),CONCATENATE("R",'Mapa inherente'!$A$17),"")</f>
        <v/>
      </c>
      <c r="AE31" s="308"/>
      <c r="AF31" s="308" t="str">
        <f ca="1">IF(AND('Mapa inherente'!$H$18="Baja",'Mapa inherente'!$L$18="Mayor"),CONCATENATE("R",'Mapa inherente'!$A$18),"")</f>
        <v/>
      </c>
      <c r="AG31" s="310"/>
      <c r="AH31" s="326" t="str">
        <f ca="1">IF(AND('Mapa inherente'!$H$16="Baja",'Mapa inherente'!$L$16="Catastrófico"),CONCATENATE("R",'Mapa inherente'!$A$16),"")</f>
        <v/>
      </c>
      <c r="AI31" s="327"/>
      <c r="AJ31" s="327" t="str">
        <f ca="1">IF(AND('Mapa inherente'!$H$17="Baja",'Mapa inherente'!$L$17="Catastrófico"),CONCATENATE("R",'Mapa inherente'!$A$17),"")</f>
        <v/>
      </c>
      <c r="AK31" s="327"/>
      <c r="AL31" s="327" t="str">
        <f ca="1">IF(AND('Mapa inherente'!$H$18="Baja",'Mapa inherente'!$L$18="Catastrófico"),CONCATENATE("R",'Mapa inherente'!$A$18),"")</f>
        <v/>
      </c>
      <c r="AM31" s="330"/>
      <c r="AN31" s="38"/>
      <c r="AO31" s="288"/>
      <c r="AP31" s="289"/>
      <c r="AQ31" s="289"/>
      <c r="AR31" s="289"/>
      <c r="AS31" s="289"/>
      <c r="AT31" s="290"/>
      <c r="AU31" s="38"/>
      <c r="AV31" s="38"/>
      <c r="AW31" s="38"/>
      <c r="AX31" s="38"/>
      <c r="AY31" s="38"/>
      <c r="AZ31" s="38"/>
      <c r="BA31" s="38"/>
      <c r="BB31" s="38"/>
      <c r="BC31" s="38"/>
      <c r="BD31" s="38"/>
      <c r="BE31" s="38"/>
      <c r="BF31" s="38"/>
      <c r="BG31" s="38"/>
      <c r="BH31" s="38"/>
      <c r="BI31" s="38"/>
      <c r="BJ31" s="38"/>
      <c r="BK31" s="38"/>
      <c r="BL31" s="38"/>
      <c r="BM31" s="38"/>
      <c r="BN31" s="38"/>
      <c r="BO31" s="38"/>
      <c r="BP31" s="38"/>
      <c r="BQ31" s="38"/>
      <c r="BR31" s="38"/>
      <c r="BS31" s="38"/>
      <c r="BT31" s="38"/>
      <c r="BU31" s="38"/>
      <c r="BV31" s="38"/>
      <c r="BW31" s="38"/>
      <c r="BX31" s="38"/>
      <c r="BY31" s="38"/>
      <c r="BZ31" s="38"/>
      <c r="CA31" s="38"/>
      <c r="CB31" s="38"/>
    </row>
    <row r="32" spans="1:80" ht="15.75" customHeight="1" thickBot="1" x14ac:dyDescent="0.4">
      <c r="A32" s="38"/>
      <c r="B32" s="256"/>
      <c r="C32" s="256"/>
      <c r="D32" s="257"/>
      <c r="E32" s="298"/>
      <c r="F32" s="299"/>
      <c r="G32" s="299"/>
      <c r="H32" s="299"/>
      <c r="I32" s="299"/>
      <c r="J32" s="346"/>
      <c r="K32" s="347"/>
      <c r="L32" s="347"/>
      <c r="M32" s="347"/>
      <c r="N32" s="347"/>
      <c r="O32" s="348"/>
      <c r="P32" s="321"/>
      <c r="Q32" s="322"/>
      <c r="R32" s="322"/>
      <c r="S32" s="322"/>
      <c r="T32" s="322"/>
      <c r="U32" s="338"/>
      <c r="V32" s="321"/>
      <c r="W32" s="322"/>
      <c r="X32" s="322"/>
      <c r="Y32" s="322"/>
      <c r="Z32" s="322"/>
      <c r="AA32" s="338"/>
      <c r="AB32" s="312"/>
      <c r="AC32" s="313"/>
      <c r="AD32" s="313"/>
      <c r="AE32" s="313"/>
      <c r="AF32" s="313"/>
      <c r="AG32" s="324"/>
      <c r="AH32" s="328"/>
      <c r="AI32" s="329"/>
      <c r="AJ32" s="329"/>
      <c r="AK32" s="329"/>
      <c r="AL32" s="329"/>
      <c r="AM32" s="334"/>
      <c r="AN32" s="38"/>
      <c r="AO32" s="291"/>
      <c r="AP32" s="292"/>
      <c r="AQ32" s="292"/>
      <c r="AR32" s="292"/>
      <c r="AS32" s="292"/>
      <c r="AT32" s="293"/>
      <c r="AU32" s="38"/>
      <c r="AV32" s="38"/>
      <c r="AW32" s="38"/>
      <c r="AX32" s="38"/>
      <c r="AY32" s="38"/>
      <c r="AZ32" s="38"/>
      <c r="BA32" s="38"/>
      <c r="BB32" s="38"/>
      <c r="BC32" s="38"/>
      <c r="BD32" s="38"/>
      <c r="BE32" s="38"/>
      <c r="BF32" s="38"/>
      <c r="BG32" s="38"/>
      <c r="BH32" s="38"/>
      <c r="BI32" s="38"/>
      <c r="BJ32" s="38"/>
      <c r="BK32" s="38"/>
      <c r="BL32" s="38"/>
      <c r="BM32" s="38"/>
      <c r="BN32" s="38"/>
      <c r="BO32" s="38"/>
      <c r="BP32" s="38"/>
      <c r="BQ32" s="38"/>
      <c r="BR32" s="38"/>
      <c r="BS32" s="38"/>
      <c r="BT32" s="38"/>
      <c r="BU32" s="38"/>
      <c r="BV32" s="38"/>
      <c r="BW32" s="38"/>
      <c r="BX32" s="38"/>
      <c r="BY32" s="38"/>
      <c r="BZ32" s="38"/>
      <c r="CA32" s="38"/>
      <c r="CB32" s="38"/>
    </row>
    <row r="33" spans="1:80" ht="15" customHeight="1" x14ac:dyDescent="0.35">
      <c r="A33" s="38"/>
      <c r="B33" s="256"/>
      <c r="C33" s="256"/>
      <c r="D33" s="257"/>
      <c r="E33" s="301" t="s">
        <v>103</v>
      </c>
      <c r="F33" s="302"/>
      <c r="G33" s="302"/>
      <c r="H33" s="302"/>
      <c r="I33" s="303"/>
      <c r="J33" s="349" t="str">
        <f ca="1">IF(AND('Mapa inherente'!$H$10="Muy Baja",'Mapa inherente'!$L$10="Leve"),CONCATENATE("R",'Mapa inherente'!$A$10),"")</f>
        <v/>
      </c>
      <c r="K33" s="340"/>
      <c r="L33" s="340" t="str">
        <f ca="1">IF(AND('Mapa inherente'!$H$11="Muy Baja",'Mapa inherente'!$L$11="Leve"),CONCATENATE("R",'Mapa inherente'!$A$11),"")</f>
        <v/>
      </c>
      <c r="M33" s="340"/>
      <c r="N33" s="340" t="str">
        <f ca="1">IF(AND('Mapa inherente'!$H$12="Muy Baja",'Mapa inherente'!$L$12="Leve"),CONCATENATE("R",'Mapa inherente'!$A$12),"")</f>
        <v/>
      </c>
      <c r="O33" s="342"/>
      <c r="P33" s="349" t="str">
        <f ca="1">IF(AND('Mapa inherente'!$H$10="Muy Baja",'Mapa inherente'!$L$10="Menor"),CONCATENATE("R",'Mapa inherente'!$A$10),"")</f>
        <v/>
      </c>
      <c r="Q33" s="340"/>
      <c r="R33" s="340" t="str">
        <f ca="1">IF(AND('Mapa inherente'!$H$11="Muy Baja",'Mapa inherente'!$L$11="Menor"),CONCATENATE("R",'Mapa inherente'!$A$11),"")</f>
        <v/>
      </c>
      <c r="S33" s="340"/>
      <c r="T33" s="340" t="str">
        <f ca="1">IF(AND('Mapa inherente'!$H$12="Muy Baja",'Mapa inherente'!$L$12="Menor"),CONCATENATE("R",'Mapa inherente'!$A$12),"")</f>
        <v/>
      </c>
      <c r="U33" s="342"/>
      <c r="V33" s="339" t="str">
        <f ca="1">IF(AND('Mapa inherente'!$H$10="Muy Baja",'Mapa inherente'!$L$10="Moderado"),CONCATENATE("R",'Mapa inherente'!$A$10),"")</f>
        <v/>
      </c>
      <c r="W33" s="336"/>
      <c r="X33" s="336" t="str">
        <f ca="1">IF(AND('Mapa inherente'!$H$11="Muy Baja",'Mapa inherente'!$L$11="Moderado"),CONCATENATE("R",'Mapa inherente'!$A$11),"")</f>
        <v/>
      </c>
      <c r="Y33" s="336"/>
      <c r="Z33" s="336" t="str">
        <f ca="1">IF(AND('Mapa inherente'!$H$12="Muy Baja",'Mapa inherente'!$L$12="Moderado"),CONCATENATE("R",'Mapa inherente'!$A$12),"")</f>
        <v/>
      </c>
      <c r="AA33" s="337"/>
      <c r="AB33" s="325" t="str">
        <f ca="1">IF(AND('Mapa inherente'!$H$10="Muy Baja",'Mapa inherente'!$L$10="Mayor"),CONCATENATE("R",'Mapa inherente'!$A$10),"")</f>
        <v/>
      </c>
      <c r="AC33" s="307"/>
      <c r="AD33" s="307" t="str">
        <f ca="1">IF(AND('Mapa inherente'!$H$11="Muy Baja",'Mapa inherente'!$L$11="Mayor"),CONCATENATE("R",'Mapa inherente'!$A$11),"")</f>
        <v/>
      </c>
      <c r="AE33" s="307"/>
      <c r="AF33" s="307" t="str">
        <f ca="1">IF(AND('Mapa inherente'!$H$12="Muy Baja",'Mapa inherente'!$L$12="Mayor"),CONCATENATE("R",'Mapa inherente'!$A$12),"")</f>
        <v/>
      </c>
      <c r="AG33" s="309"/>
      <c r="AH33" s="335" t="str">
        <f ca="1">IF(AND('Mapa inherente'!$H$10="Muy Baja",'Mapa inherente'!$L$10="Catastrófico"),CONCATENATE("R",'Mapa inherente'!$A$10),"")</f>
        <v/>
      </c>
      <c r="AI33" s="331"/>
      <c r="AJ33" s="331" t="str">
        <f ca="1">IF(AND('Mapa inherente'!$H$11="Muy Baja",'Mapa inherente'!$L$11="Catastrófico"),CONCATENATE("R",'Mapa inherente'!$A$11),"")</f>
        <v/>
      </c>
      <c r="AK33" s="331"/>
      <c r="AL33" s="331" t="str">
        <f ca="1">IF(AND('Mapa inherente'!$H$12="Muy Baja",'Mapa inherente'!$L$12="Catastrófico"),CONCATENATE("R",'Mapa inherente'!$A$12),"")</f>
        <v/>
      </c>
      <c r="AM33" s="332"/>
      <c r="AN33" s="38"/>
      <c r="AO33" s="38"/>
      <c r="AP33" s="38"/>
      <c r="AQ33" s="38"/>
      <c r="AR33" s="38"/>
      <c r="AS33" s="38"/>
      <c r="AT33" s="38"/>
      <c r="AU33" s="38"/>
      <c r="AV33" s="38"/>
      <c r="AW33" s="38"/>
      <c r="AX33" s="38"/>
      <c r="AY33" s="38"/>
      <c r="AZ33" s="38"/>
      <c r="BA33" s="38"/>
      <c r="BB33" s="38"/>
      <c r="BC33" s="38"/>
      <c r="BD33" s="38"/>
      <c r="BE33" s="38"/>
      <c r="BF33" s="38"/>
      <c r="BG33" s="38"/>
      <c r="BH33" s="38"/>
      <c r="BI33" s="38"/>
      <c r="BJ33" s="38"/>
      <c r="BK33" s="38"/>
      <c r="BL33" s="38"/>
      <c r="BM33" s="38"/>
      <c r="BN33" s="38"/>
      <c r="BO33" s="38"/>
      <c r="BP33" s="38"/>
      <c r="BQ33" s="38"/>
      <c r="BR33" s="38"/>
      <c r="BS33" s="38"/>
      <c r="BT33" s="38"/>
      <c r="BU33" s="38"/>
      <c r="BV33" s="38"/>
      <c r="BW33" s="38"/>
      <c r="BX33" s="38"/>
      <c r="BY33" s="38"/>
      <c r="BZ33" s="38"/>
      <c r="CA33" s="38"/>
      <c r="CB33" s="38"/>
    </row>
    <row r="34" spans="1:80" ht="15" customHeight="1" x14ac:dyDescent="0.35">
      <c r="A34" s="38"/>
      <c r="B34" s="256"/>
      <c r="C34" s="256"/>
      <c r="D34" s="257"/>
      <c r="E34" s="297"/>
      <c r="F34" s="295"/>
      <c r="G34" s="295"/>
      <c r="H34" s="295"/>
      <c r="I34" s="296"/>
      <c r="J34" s="344"/>
      <c r="K34" s="341"/>
      <c r="L34" s="341"/>
      <c r="M34" s="341"/>
      <c r="N34" s="341"/>
      <c r="O34" s="343"/>
      <c r="P34" s="344"/>
      <c r="Q34" s="341"/>
      <c r="R34" s="341"/>
      <c r="S34" s="341"/>
      <c r="T34" s="341"/>
      <c r="U34" s="343"/>
      <c r="V34" s="319"/>
      <c r="W34" s="320"/>
      <c r="X34" s="320"/>
      <c r="Y34" s="320"/>
      <c r="Z34" s="320"/>
      <c r="AA34" s="333"/>
      <c r="AB34" s="311"/>
      <c r="AC34" s="308"/>
      <c r="AD34" s="308"/>
      <c r="AE34" s="308"/>
      <c r="AF34" s="308"/>
      <c r="AG34" s="310"/>
      <c r="AH34" s="326"/>
      <c r="AI34" s="327"/>
      <c r="AJ34" s="327"/>
      <c r="AK34" s="327"/>
      <c r="AL34" s="327"/>
      <c r="AM34" s="330"/>
      <c r="AN34" s="38"/>
      <c r="AO34" s="38"/>
      <c r="AP34" s="38"/>
      <c r="AQ34" s="38"/>
      <c r="AR34" s="38"/>
      <c r="AS34" s="38"/>
      <c r="AT34" s="38"/>
      <c r="AU34" s="38"/>
      <c r="AV34" s="38"/>
      <c r="AW34" s="38"/>
      <c r="AX34" s="38"/>
      <c r="AY34" s="38"/>
      <c r="AZ34" s="38"/>
      <c r="BA34" s="38"/>
      <c r="BB34" s="38"/>
      <c r="BC34" s="38"/>
      <c r="BD34" s="38"/>
      <c r="BE34" s="38"/>
      <c r="BF34" s="38"/>
      <c r="BG34" s="38"/>
      <c r="BH34" s="38"/>
      <c r="BI34" s="38"/>
      <c r="BJ34" s="38"/>
      <c r="BK34" s="38"/>
      <c r="BL34" s="38"/>
      <c r="BM34" s="38"/>
      <c r="BN34" s="38"/>
      <c r="BO34" s="38"/>
      <c r="BP34" s="38"/>
      <c r="BQ34" s="38"/>
      <c r="BR34" s="38"/>
      <c r="BS34" s="38"/>
      <c r="BT34" s="38"/>
      <c r="BU34" s="38"/>
      <c r="BV34" s="38"/>
      <c r="BW34" s="38"/>
      <c r="BX34" s="38"/>
      <c r="BY34" s="38"/>
      <c r="BZ34" s="38"/>
      <c r="CA34" s="38"/>
      <c r="CB34" s="38"/>
    </row>
    <row r="35" spans="1:80" ht="15" customHeight="1" x14ac:dyDescent="0.35">
      <c r="A35" s="38"/>
      <c r="B35" s="256"/>
      <c r="C35" s="256"/>
      <c r="D35" s="257"/>
      <c r="E35" s="297"/>
      <c r="F35" s="295"/>
      <c r="G35" s="295"/>
      <c r="H35" s="295"/>
      <c r="I35" s="296"/>
      <c r="J35" s="344" t="str">
        <f ca="1">IF(AND('Mapa inherente'!$H$13="Muy Baja",'Mapa inherente'!$L$13="Leve"),CONCATENATE("R",'Mapa inherente'!$A$13),"")</f>
        <v/>
      </c>
      <c r="K35" s="341"/>
      <c r="L35" s="341" t="str">
        <f ca="1">IF(AND('Mapa inherente'!$H$14="Muy Baja",'Mapa inherente'!$L$14="Leve"),CONCATENATE("R",'Mapa inherente'!$A$14),"")</f>
        <v/>
      </c>
      <c r="M35" s="341"/>
      <c r="N35" s="341" t="str">
        <f ca="1">IF(AND('Mapa inherente'!$H$15="Muy Baja",'Mapa inherente'!$L$15="Leve"),CONCATENATE("R",'Mapa inherente'!$A$15),"")</f>
        <v/>
      </c>
      <c r="O35" s="343"/>
      <c r="P35" s="344" t="str">
        <f ca="1">IF(AND('Mapa inherente'!$H$13="Muy Baja",'Mapa inherente'!$L$13="Menor"),CONCATENATE("R",'Mapa inherente'!$A$13),"")</f>
        <v/>
      </c>
      <c r="Q35" s="341"/>
      <c r="R35" s="341" t="str">
        <f ca="1">IF(AND('Mapa inherente'!$H$14="Muy Baja",'Mapa inherente'!$L$14="Menor"),CONCATENATE("R",'Mapa inherente'!$A$14),"")</f>
        <v/>
      </c>
      <c r="S35" s="341"/>
      <c r="T35" s="341" t="str">
        <f ca="1">IF(AND('Mapa inherente'!$H$15="Muy Baja",'Mapa inherente'!$L$15="Menor"),CONCATENATE("R",'Mapa inherente'!$A$15),"")</f>
        <v/>
      </c>
      <c r="U35" s="343"/>
      <c r="V35" s="319" t="str">
        <f ca="1">IF(AND('Mapa inherente'!$H$13="Muy Baja",'Mapa inherente'!$L$13="Moderado"),CONCATENATE("R",'Mapa inherente'!$A$13),"")</f>
        <v/>
      </c>
      <c r="W35" s="320"/>
      <c r="X35" s="320" t="str">
        <f ca="1">IF(AND('Mapa inherente'!$H$14="Muy Baja",'Mapa inherente'!$L$14="Moderado"),CONCATENATE("R",'Mapa inherente'!$A$14),"")</f>
        <v/>
      </c>
      <c r="Y35" s="320"/>
      <c r="Z35" s="320" t="str">
        <f ca="1">IF(AND('Mapa inherente'!$H$15="Muy Baja",'Mapa inherente'!$L$15="Moderado"),CONCATENATE("R",'Mapa inherente'!$A$15),"")</f>
        <v/>
      </c>
      <c r="AA35" s="333"/>
      <c r="AB35" s="311" t="str">
        <f ca="1">IF(AND('Mapa inherente'!$H$13="Muy Baja",'Mapa inherente'!$L$13="Mayor"),CONCATENATE("R",'Mapa inherente'!$A$13),"")</f>
        <v/>
      </c>
      <c r="AC35" s="308"/>
      <c r="AD35" s="308" t="str">
        <f ca="1">IF(AND('Mapa inherente'!$H$14="Muy Baja",'Mapa inherente'!$L$14="Mayor"),CONCATENATE("R",'Mapa inherente'!$A$14),"")</f>
        <v/>
      </c>
      <c r="AE35" s="308"/>
      <c r="AF35" s="308" t="str">
        <f ca="1">IF(AND('Mapa inherente'!$H$15="Muy Baja",'Mapa inherente'!$L$15="Mayor"),CONCATENATE("R",'Mapa inherente'!$A$15),"")</f>
        <v/>
      </c>
      <c r="AG35" s="310"/>
      <c r="AH35" s="326" t="str">
        <f ca="1">IF(AND('Mapa inherente'!$H$13="Muy Baja",'Mapa inherente'!$L$13="Catastrófico"),CONCATENATE("R",'Mapa inherente'!$A$13),"")</f>
        <v/>
      </c>
      <c r="AI35" s="327"/>
      <c r="AJ35" s="327" t="str">
        <f ca="1">IF(AND('Mapa inherente'!$H$14="Muy Baja",'Mapa inherente'!$L$14="Catastrófico"),CONCATENATE("R",'Mapa inherente'!$A$14),"")</f>
        <v/>
      </c>
      <c r="AK35" s="327"/>
      <c r="AL35" s="327" t="str">
        <f ca="1">IF(AND('Mapa inherente'!$H$15="Muy Baja",'Mapa inherente'!$L$15="Catastrófico"),CONCATENATE("R",'Mapa inherente'!$A$15),"")</f>
        <v/>
      </c>
      <c r="AM35" s="330"/>
      <c r="AN35" s="38"/>
      <c r="AO35" s="38"/>
      <c r="AP35" s="38"/>
      <c r="AQ35" s="38"/>
      <c r="AR35" s="38"/>
      <c r="AS35" s="38"/>
      <c r="AT35" s="38"/>
      <c r="AU35" s="38"/>
      <c r="AV35" s="38"/>
      <c r="AW35" s="38"/>
      <c r="AX35" s="38"/>
      <c r="AY35" s="38"/>
      <c r="AZ35" s="38"/>
      <c r="BA35" s="38"/>
      <c r="BB35" s="38"/>
      <c r="BC35" s="38"/>
      <c r="BD35" s="38"/>
      <c r="BE35" s="38"/>
      <c r="BF35" s="38"/>
      <c r="BG35" s="38"/>
      <c r="BH35" s="38"/>
      <c r="BI35" s="38"/>
      <c r="BJ35" s="38"/>
      <c r="BK35" s="38"/>
      <c r="BL35" s="38"/>
      <c r="BM35" s="38"/>
      <c r="BN35" s="38"/>
      <c r="BO35" s="38"/>
      <c r="BP35" s="38"/>
      <c r="BQ35" s="38"/>
      <c r="BR35" s="38"/>
      <c r="BS35" s="38"/>
      <c r="BT35" s="38"/>
      <c r="BU35" s="38"/>
      <c r="BV35" s="38"/>
      <c r="BW35" s="38"/>
      <c r="BX35" s="38"/>
      <c r="BY35" s="38"/>
      <c r="BZ35" s="38"/>
      <c r="CA35" s="38"/>
      <c r="CB35" s="38"/>
    </row>
    <row r="36" spans="1:80" ht="15" customHeight="1" x14ac:dyDescent="0.35">
      <c r="A36" s="38"/>
      <c r="B36" s="256"/>
      <c r="C36" s="256"/>
      <c r="D36" s="257"/>
      <c r="E36" s="297"/>
      <c r="F36" s="295"/>
      <c r="G36" s="295"/>
      <c r="H36" s="295"/>
      <c r="I36" s="296"/>
      <c r="J36" s="344"/>
      <c r="K36" s="341"/>
      <c r="L36" s="341"/>
      <c r="M36" s="341"/>
      <c r="N36" s="341"/>
      <c r="O36" s="343"/>
      <c r="P36" s="344"/>
      <c r="Q36" s="341"/>
      <c r="R36" s="341"/>
      <c r="S36" s="341"/>
      <c r="T36" s="341"/>
      <c r="U36" s="343"/>
      <c r="V36" s="319"/>
      <c r="W36" s="320"/>
      <c r="X36" s="320"/>
      <c r="Y36" s="320"/>
      <c r="Z36" s="320"/>
      <c r="AA36" s="333"/>
      <c r="AB36" s="311"/>
      <c r="AC36" s="308"/>
      <c r="AD36" s="308"/>
      <c r="AE36" s="308"/>
      <c r="AF36" s="308"/>
      <c r="AG36" s="310"/>
      <c r="AH36" s="326"/>
      <c r="AI36" s="327"/>
      <c r="AJ36" s="327"/>
      <c r="AK36" s="327"/>
      <c r="AL36" s="327"/>
      <c r="AM36" s="330"/>
      <c r="AN36" s="38"/>
      <c r="AO36" s="38"/>
      <c r="AP36" s="38"/>
      <c r="AQ36" s="38"/>
      <c r="AR36" s="38"/>
      <c r="AS36" s="38"/>
      <c r="AT36" s="38"/>
      <c r="AU36" s="38"/>
      <c r="AV36" s="38"/>
      <c r="AW36" s="38"/>
      <c r="AX36" s="38"/>
      <c r="AY36" s="38"/>
      <c r="AZ36" s="38"/>
      <c r="BA36" s="38"/>
      <c r="BB36" s="38"/>
      <c r="BC36" s="38"/>
      <c r="BD36" s="38"/>
      <c r="BE36" s="38"/>
      <c r="BF36" s="38"/>
      <c r="BG36" s="38"/>
      <c r="BH36" s="38"/>
      <c r="BI36" s="38"/>
      <c r="BJ36" s="38"/>
      <c r="BK36" s="38"/>
      <c r="BL36" s="38"/>
      <c r="BM36" s="38"/>
      <c r="BN36" s="38"/>
      <c r="BO36" s="38"/>
      <c r="BP36" s="38"/>
      <c r="BQ36" s="38"/>
      <c r="BR36" s="38"/>
      <c r="BS36" s="38"/>
      <c r="BT36" s="38"/>
      <c r="BU36" s="38"/>
      <c r="BV36" s="38"/>
      <c r="BW36" s="38"/>
      <c r="BX36" s="38"/>
      <c r="BY36" s="38"/>
      <c r="BZ36" s="38"/>
      <c r="CA36" s="38"/>
      <c r="CB36" s="38"/>
    </row>
    <row r="37" spans="1:80" ht="15" customHeight="1" x14ac:dyDescent="0.35">
      <c r="A37" s="38"/>
      <c r="B37" s="256"/>
      <c r="C37" s="256"/>
      <c r="D37" s="257"/>
      <c r="E37" s="297"/>
      <c r="F37" s="295"/>
      <c r="G37" s="295"/>
      <c r="H37" s="295"/>
      <c r="I37" s="296"/>
      <c r="J37" s="344" t="str">
        <f ca="1">IF(AND('Mapa inherente'!$H$16="Muy Baja",'Mapa inherente'!$L$16="Leve"),CONCATENATE("R",'Mapa inherente'!$A$16),"")</f>
        <v/>
      </c>
      <c r="K37" s="341"/>
      <c r="L37" s="341" t="str">
        <f ca="1">IF(AND('Mapa inherente'!$H$17="Muy Baja",'Mapa inherente'!$L$17="Leve"),CONCATENATE("R",'Mapa inherente'!$A$17),"")</f>
        <v/>
      </c>
      <c r="M37" s="341"/>
      <c r="N37" s="341" t="str">
        <f ca="1">IF(AND('Mapa inherente'!$H$18="Muy Baja",'Mapa inherente'!$L$18="Leve"),CONCATENATE("R",'Mapa inherente'!$A$18),"")</f>
        <v/>
      </c>
      <c r="O37" s="343"/>
      <c r="P37" s="344" t="str">
        <f ca="1">IF(AND('Mapa inherente'!$H$16="Muy Baja",'Mapa inherente'!$L$16="Menor"),CONCATENATE("R",'Mapa inherente'!$A$16),"")</f>
        <v/>
      </c>
      <c r="Q37" s="341"/>
      <c r="R37" s="341" t="str">
        <f ca="1">IF(AND('Mapa inherente'!$H$17="Muy Baja",'Mapa inherente'!$L$17="Menor"),CONCATENATE("R",'Mapa inherente'!$A$17),"")</f>
        <v/>
      </c>
      <c r="S37" s="341"/>
      <c r="T37" s="341" t="str">
        <f ca="1">IF(AND('Mapa inherente'!$H$18="Muy Baja",'Mapa inherente'!$L$18="Menor"),CONCATENATE("R",'Mapa inherente'!$A$18),"")</f>
        <v/>
      </c>
      <c r="U37" s="343"/>
      <c r="V37" s="319" t="str">
        <f ca="1">IF(AND('Mapa inherente'!$H$16="Muy Baja",'Mapa inherente'!$L$16="Moderado"),CONCATENATE("R",'Mapa inherente'!$A$16),"")</f>
        <v/>
      </c>
      <c r="W37" s="320"/>
      <c r="X37" s="320" t="str">
        <f ca="1">IF(AND('Mapa inherente'!$H$17="Muy Baja",'Mapa inherente'!$L$17="Moderado"),CONCATENATE("R",'Mapa inherente'!$A$17),"")</f>
        <v/>
      </c>
      <c r="Y37" s="320"/>
      <c r="Z37" s="320" t="str">
        <f ca="1">IF(AND('Mapa inherente'!$H$18="Muy Baja",'Mapa inherente'!$L$18="Moderado"),CONCATENATE("R",'Mapa inherente'!$A$18),"")</f>
        <v/>
      </c>
      <c r="AA37" s="333"/>
      <c r="AB37" s="311" t="str">
        <f ca="1">IF(AND('Mapa inherente'!$H$16="Muy Baja",'Mapa inherente'!$L$16="Mayor"),CONCATENATE("R",'Mapa inherente'!$A$16),"")</f>
        <v/>
      </c>
      <c r="AC37" s="308"/>
      <c r="AD37" s="308" t="str">
        <f ca="1">IF(AND('Mapa inherente'!$H$17="Muy Baja",'Mapa inherente'!$L$17="Mayor"),CONCATENATE("R",'Mapa inherente'!$A$17),"")</f>
        <v/>
      </c>
      <c r="AE37" s="308"/>
      <c r="AF37" s="308" t="str">
        <f ca="1">IF(AND('Mapa inherente'!$H$18="Muy Baja",'Mapa inherente'!$L$18="Mayor"),CONCATENATE("R",'Mapa inherente'!$A$18),"")</f>
        <v/>
      </c>
      <c r="AG37" s="310"/>
      <c r="AH37" s="326" t="str">
        <f ca="1">IF(AND('Mapa inherente'!$H$16="Muy Baja",'Mapa inherente'!$L$16="Catastrófico"),CONCATENATE("R",'Mapa inherente'!$A$16),"")</f>
        <v/>
      </c>
      <c r="AI37" s="327"/>
      <c r="AJ37" s="327" t="str">
        <f ca="1">IF(AND('Mapa inherente'!$H$17="Muy Baja",'Mapa inherente'!$L$17="Catastrófico"),CONCATENATE("R",'Mapa inherente'!$A$17),"")</f>
        <v/>
      </c>
      <c r="AK37" s="327"/>
      <c r="AL37" s="327" t="str">
        <f ca="1">IF(AND('Mapa inherente'!$H$18="Muy Baja",'Mapa inherente'!$L$18="Catastrófico"),CONCATENATE("R",'Mapa inherente'!$A$18),"")</f>
        <v/>
      </c>
      <c r="AM37" s="330"/>
      <c r="AN37" s="38"/>
      <c r="AO37" s="38"/>
      <c r="AP37" s="38"/>
      <c r="AQ37" s="38"/>
      <c r="AR37" s="38"/>
      <c r="AS37" s="38"/>
      <c r="AT37" s="38"/>
      <c r="AU37" s="38"/>
      <c r="AV37" s="38"/>
      <c r="AW37" s="38"/>
      <c r="AX37" s="38"/>
      <c r="AY37" s="38"/>
      <c r="AZ37" s="38"/>
      <c r="BA37" s="38"/>
      <c r="BB37" s="38"/>
      <c r="BC37" s="38"/>
      <c r="BD37" s="38"/>
      <c r="BE37" s="38"/>
      <c r="BF37" s="38"/>
      <c r="BG37" s="38"/>
      <c r="BH37" s="38"/>
      <c r="BI37" s="38"/>
      <c r="BJ37" s="38"/>
      <c r="BK37" s="38"/>
      <c r="BL37" s="38"/>
      <c r="BM37" s="38"/>
      <c r="BN37" s="38"/>
      <c r="BO37" s="38"/>
      <c r="BP37" s="38"/>
      <c r="BQ37" s="38"/>
      <c r="BR37" s="38"/>
      <c r="BS37" s="38"/>
      <c r="BT37" s="38"/>
      <c r="BU37" s="38"/>
      <c r="BV37" s="38"/>
      <c r="BW37" s="38"/>
      <c r="BX37" s="38"/>
      <c r="BY37" s="38"/>
      <c r="BZ37" s="38"/>
      <c r="CA37" s="38"/>
      <c r="CB37" s="38"/>
    </row>
    <row r="38" spans="1:80" ht="15.75" customHeight="1" thickBot="1" x14ac:dyDescent="0.4">
      <c r="A38" s="38"/>
      <c r="B38" s="256"/>
      <c r="C38" s="256"/>
      <c r="D38" s="257"/>
      <c r="E38" s="298"/>
      <c r="F38" s="299"/>
      <c r="G38" s="299"/>
      <c r="H38" s="299"/>
      <c r="I38" s="300"/>
      <c r="J38" s="346"/>
      <c r="K38" s="347"/>
      <c r="L38" s="347"/>
      <c r="M38" s="347"/>
      <c r="N38" s="347"/>
      <c r="O38" s="348"/>
      <c r="P38" s="346"/>
      <c r="Q38" s="347"/>
      <c r="R38" s="347"/>
      <c r="S38" s="347"/>
      <c r="T38" s="347"/>
      <c r="U38" s="348"/>
      <c r="V38" s="321"/>
      <c r="W38" s="322"/>
      <c r="X38" s="322"/>
      <c r="Y38" s="322"/>
      <c r="Z38" s="322"/>
      <c r="AA38" s="338"/>
      <c r="AB38" s="312"/>
      <c r="AC38" s="313"/>
      <c r="AD38" s="313"/>
      <c r="AE38" s="313"/>
      <c r="AF38" s="313"/>
      <c r="AG38" s="324"/>
      <c r="AH38" s="328"/>
      <c r="AI38" s="329"/>
      <c r="AJ38" s="329"/>
      <c r="AK38" s="329"/>
      <c r="AL38" s="329"/>
      <c r="AM38" s="334"/>
      <c r="AN38" s="38"/>
      <c r="AO38" s="38"/>
      <c r="AP38" s="38"/>
      <c r="AQ38" s="38"/>
      <c r="AR38" s="38"/>
      <c r="AS38" s="38"/>
      <c r="AT38" s="38"/>
      <c r="AU38" s="38"/>
      <c r="AV38" s="38"/>
      <c r="AW38" s="38"/>
      <c r="AX38" s="38"/>
      <c r="AY38" s="38"/>
      <c r="AZ38" s="38"/>
      <c r="BA38" s="38"/>
      <c r="BB38" s="38"/>
      <c r="BC38" s="38"/>
      <c r="BD38" s="38"/>
      <c r="BE38" s="38"/>
      <c r="BF38" s="38"/>
      <c r="BG38" s="38"/>
      <c r="BH38" s="38"/>
      <c r="BI38" s="38"/>
      <c r="BJ38" s="38"/>
      <c r="BK38" s="38"/>
      <c r="BL38" s="38"/>
      <c r="BM38" s="38"/>
      <c r="BN38" s="38"/>
      <c r="BO38" s="38"/>
      <c r="BP38" s="38"/>
      <c r="BQ38" s="38"/>
      <c r="BR38" s="38"/>
      <c r="BS38" s="38"/>
      <c r="BT38" s="38"/>
      <c r="BU38" s="38"/>
      <c r="BV38" s="38"/>
      <c r="BW38" s="38"/>
      <c r="BX38" s="38"/>
      <c r="BY38" s="38"/>
      <c r="BZ38" s="38"/>
      <c r="CA38" s="38"/>
      <c r="CB38" s="38"/>
    </row>
    <row r="39" spans="1:80" x14ac:dyDescent="0.35">
      <c r="A39" s="38"/>
      <c r="B39" s="38"/>
      <c r="C39" s="38"/>
      <c r="D39" s="38"/>
      <c r="E39" s="38"/>
      <c r="F39" s="38"/>
      <c r="G39" s="38"/>
      <c r="H39" s="38"/>
      <c r="I39" s="38"/>
      <c r="J39" s="301" t="s">
        <v>102</v>
      </c>
      <c r="K39" s="302"/>
      <c r="L39" s="302"/>
      <c r="M39" s="302"/>
      <c r="N39" s="302"/>
      <c r="O39" s="303"/>
      <c r="P39" s="301" t="s">
        <v>101</v>
      </c>
      <c r="Q39" s="302"/>
      <c r="R39" s="302"/>
      <c r="S39" s="302"/>
      <c r="T39" s="302"/>
      <c r="U39" s="303"/>
      <c r="V39" s="301" t="s">
        <v>100</v>
      </c>
      <c r="W39" s="302"/>
      <c r="X39" s="302"/>
      <c r="Y39" s="302"/>
      <c r="Z39" s="302"/>
      <c r="AA39" s="303"/>
      <c r="AB39" s="301" t="s">
        <v>99</v>
      </c>
      <c r="AC39" s="323"/>
      <c r="AD39" s="302"/>
      <c r="AE39" s="302"/>
      <c r="AF39" s="302"/>
      <c r="AG39" s="303"/>
      <c r="AH39" s="301" t="s">
        <v>98</v>
      </c>
      <c r="AI39" s="302"/>
      <c r="AJ39" s="302"/>
      <c r="AK39" s="302"/>
      <c r="AL39" s="302"/>
      <c r="AM39" s="303"/>
      <c r="AN39" s="38"/>
      <c r="AO39" s="38"/>
      <c r="AP39" s="38"/>
      <c r="AQ39" s="38"/>
      <c r="AR39" s="38"/>
      <c r="AS39" s="38"/>
      <c r="AT39" s="38"/>
      <c r="AU39" s="38"/>
      <c r="AV39" s="38"/>
      <c r="AW39" s="38"/>
      <c r="AX39" s="38"/>
      <c r="AY39" s="38"/>
      <c r="AZ39" s="38"/>
      <c r="BA39" s="38"/>
      <c r="BB39" s="38"/>
      <c r="BC39" s="38"/>
      <c r="BD39" s="38"/>
      <c r="BE39" s="38"/>
      <c r="BF39" s="38"/>
      <c r="BG39" s="38"/>
      <c r="BH39" s="38"/>
      <c r="BI39" s="38"/>
      <c r="BJ39" s="38"/>
      <c r="BK39" s="38"/>
      <c r="BL39" s="38"/>
      <c r="BM39" s="38"/>
      <c r="BN39" s="38"/>
      <c r="BO39" s="38"/>
      <c r="BP39" s="38"/>
      <c r="BQ39" s="38"/>
      <c r="BR39" s="38"/>
      <c r="BS39" s="38"/>
      <c r="BT39" s="38"/>
      <c r="BU39" s="38"/>
      <c r="BV39" s="38"/>
      <c r="BW39" s="38"/>
      <c r="BX39" s="38"/>
      <c r="BY39" s="38"/>
      <c r="BZ39" s="38"/>
      <c r="CA39" s="38"/>
      <c r="CB39" s="38"/>
    </row>
    <row r="40" spans="1:80" x14ac:dyDescent="0.35">
      <c r="A40" s="38"/>
      <c r="B40" s="38"/>
      <c r="C40" s="38"/>
      <c r="D40" s="38"/>
      <c r="E40" s="38"/>
      <c r="F40" s="38"/>
      <c r="G40" s="38"/>
      <c r="H40" s="38"/>
      <c r="I40" s="38"/>
      <c r="J40" s="297"/>
      <c r="K40" s="295"/>
      <c r="L40" s="295"/>
      <c r="M40" s="295"/>
      <c r="N40" s="295"/>
      <c r="O40" s="296"/>
      <c r="P40" s="297"/>
      <c r="Q40" s="295"/>
      <c r="R40" s="295"/>
      <c r="S40" s="295"/>
      <c r="T40" s="295"/>
      <c r="U40" s="296"/>
      <c r="V40" s="297"/>
      <c r="W40" s="295"/>
      <c r="X40" s="295"/>
      <c r="Y40" s="295"/>
      <c r="Z40" s="295"/>
      <c r="AA40" s="296"/>
      <c r="AB40" s="297"/>
      <c r="AC40" s="295"/>
      <c r="AD40" s="295"/>
      <c r="AE40" s="295"/>
      <c r="AF40" s="295"/>
      <c r="AG40" s="296"/>
      <c r="AH40" s="297"/>
      <c r="AI40" s="295"/>
      <c r="AJ40" s="295"/>
      <c r="AK40" s="295"/>
      <c r="AL40" s="295"/>
      <c r="AM40" s="296"/>
      <c r="AN40" s="38"/>
      <c r="AO40" s="38"/>
      <c r="AP40" s="38"/>
      <c r="AQ40" s="38"/>
      <c r="AR40" s="38"/>
      <c r="AS40" s="38"/>
      <c r="AT40" s="38"/>
      <c r="AU40" s="38"/>
      <c r="AV40" s="38"/>
      <c r="AW40" s="38"/>
      <c r="AX40" s="38"/>
      <c r="AY40" s="38"/>
      <c r="AZ40" s="38"/>
      <c r="BA40" s="38"/>
      <c r="BB40" s="38"/>
      <c r="BC40" s="38"/>
      <c r="BD40" s="38"/>
      <c r="BE40" s="38"/>
      <c r="BF40" s="38"/>
      <c r="BG40" s="38"/>
      <c r="BH40" s="38"/>
      <c r="BI40" s="38"/>
      <c r="BJ40" s="38"/>
      <c r="BK40" s="38"/>
      <c r="BL40" s="38"/>
      <c r="BM40" s="38"/>
      <c r="BN40" s="38"/>
      <c r="BO40" s="38"/>
      <c r="BP40" s="38"/>
      <c r="BQ40" s="38"/>
      <c r="BR40" s="38"/>
      <c r="BS40" s="38"/>
      <c r="BT40" s="38"/>
      <c r="BU40" s="38"/>
      <c r="BV40" s="38"/>
      <c r="BW40" s="38"/>
      <c r="BX40" s="38"/>
      <c r="BY40" s="38"/>
      <c r="BZ40" s="38"/>
      <c r="CA40" s="38"/>
      <c r="CB40" s="38"/>
    </row>
    <row r="41" spans="1:80" x14ac:dyDescent="0.35">
      <c r="A41" s="38"/>
      <c r="B41" s="38"/>
      <c r="C41" s="38"/>
      <c r="D41" s="38"/>
      <c r="E41" s="38"/>
      <c r="F41" s="38"/>
      <c r="G41" s="38"/>
      <c r="H41" s="38"/>
      <c r="I41" s="38"/>
      <c r="J41" s="297"/>
      <c r="K41" s="295"/>
      <c r="L41" s="295"/>
      <c r="M41" s="295"/>
      <c r="N41" s="295"/>
      <c r="O41" s="296"/>
      <c r="P41" s="297"/>
      <c r="Q41" s="295"/>
      <c r="R41" s="295"/>
      <c r="S41" s="295"/>
      <c r="T41" s="295"/>
      <c r="U41" s="296"/>
      <c r="V41" s="297"/>
      <c r="W41" s="295"/>
      <c r="X41" s="295"/>
      <c r="Y41" s="295"/>
      <c r="Z41" s="295"/>
      <c r="AA41" s="296"/>
      <c r="AB41" s="297"/>
      <c r="AC41" s="295"/>
      <c r="AD41" s="295"/>
      <c r="AE41" s="295"/>
      <c r="AF41" s="295"/>
      <c r="AG41" s="296"/>
      <c r="AH41" s="297"/>
      <c r="AI41" s="295"/>
      <c r="AJ41" s="295"/>
      <c r="AK41" s="295"/>
      <c r="AL41" s="295"/>
      <c r="AM41" s="296"/>
      <c r="AN41" s="38"/>
      <c r="AO41" s="38"/>
      <c r="AP41" s="38"/>
      <c r="AQ41" s="38"/>
      <c r="AR41" s="38"/>
      <c r="AS41" s="38"/>
      <c r="AT41" s="38"/>
      <c r="AU41" s="38"/>
      <c r="AV41" s="38"/>
      <c r="AW41" s="38"/>
      <c r="AX41" s="38"/>
      <c r="AY41" s="38"/>
      <c r="AZ41" s="38"/>
      <c r="BA41" s="38"/>
      <c r="BB41" s="38"/>
      <c r="BC41" s="38"/>
      <c r="BD41" s="38"/>
      <c r="BE41" s="38"/>
      <c r="BF41" s="38"/>
      <c r="BG41" s="38"/>
      <c r="BH41" s="38"/>
      <c r="BI41" s="38"/>
      <c r="BJ41" s="38"/>
      <c r="BK41" s="38"/>
      <c r="BL41" s="38"/>
      <c r="BM41" s="38"/>
      <c r="BN41" s="38"/>
      <c r="BO41" s="38"/>
      <c r="BP41" s="38"/>
      <c r="BQ41" s="38"/>
      <c r="BR41" s="38"/>
      <c r="BS41" s="38"/>
      <c r="BT41" s="38"/>
      <c r="BU41" s="38"/>
      <c r="BV41" s="38"/>
      <c r="BW41" s="38"/>
      <c r="BX41" s="38"/>
      <c r="BY41" s="38"/>
      <c r="BZ41" s="38"/>
      <c r="CA41" s="38"/>
      <c r="CB41" s="38"/>
    </row>
    <row r="42" spans="1:80" x14ac:dyDescent="0.35">
      <c r="A42" s="38"/>
      <c r="B42" s="38"/>
      <c r="C42" s="38"/>
      <c r="D42" s="38"/>
      <c r="E42" s="38"/>
      <c r="F42" s="38"/>
      <c r="G42" s="38"/>
      <c r="H42" s="38"/>
      <c r="I42" s="38"/>
      <c r="J42" s="297"/>
      <c r="K42" s="295"/>
      <c r="L42" s="295"/>
      <c r="M42" s="295"/>
      <c r="N42" s="295"/>
      <c r="O42" s="296"/>
      <c r="P42" s="297"/>
      <c r="Q42" s="295"/>
      <c r="R42" s="295"/>
      <c r="S42" s="295"/>
      <c r="T42" s="295"/>
      <c r="U42" s="296"/>
      <c r="V42" s="297"/>
      <c r="W42" s="295"/>
      <c r="X42" s="295"/>
      <c r="Y42" s="295"/>
      <c r="Z42" s="295"/>
      <c r="AA42" s="296"/>
      <c r="AB42" s="297"/>
      <c r="AC42" s="295"/>
      <c r="AD42" s="295"/>
      <c r="AE42" s="295"/>
      <c r="AF42" s="295"/>
      <c r="AG42" s="296"/>
      <c r="AH42" s="297"/>
      <c r="AI42" s="295"/>
      <c r="AJ42" s="295"/>
      <c r="AK42" s="295"/>
      <c r="AL42" s="295"/>
      <c r="AM42" s="296"/>
      <c r="AN42" s="38"/>
      <c r="AO42" s="38"/>
      <c r="AP42" s="38"/>
      <c r="AQ42" s="38"/>
      <c r="AR42" s="38"/>
      <c r="AS42" s="38"/>
      <c r="AT42" s="38"/>
      <c r="AU42" s="38"/>
      <c r="AV42" s="38"/>
      <c r="AW42" s="38"/>
      <c r="AX42" s="38"/>
      <c r="AY42" s="38"/>
      <c r="AZ42" s="38"/>
      <c r="BA42" s="38"/>
      <c r="BB42" s="38"/>
      <c r="BC42" s="38"/>
      <c r="BD42" s="38"/>
      <c r="BE42" s="38"/>
      <c r="BF42" s="38"/>
      <c r="BG42" s="38"/>
      <c r="BH42" s="38"/>
      <c r="BI42" s="38"/>
      <c r="BJ42" s="38"/>
      <c r="BK42" s="38"/>
      <c r="BL42" s="38"/>
      <c r="BM42" s="38"/>
      <c r="BN42" s="38"/>
      <c r="BO42" s="38"/>
      <c r="BP42" s="38"/>
      <c r="BQ42" s="38"/>
      <c r="BR42" s="38"/>
      <c r="BS42" s="38"/>
      <c r="BT42" s="38"/>
      <c r="BU42" s="38"/>
      <c r="BV42" s="38"/>
      <c r="BW42" s="38"/>
      <c r="BX42" s="38"/>
      <c r="BY42" s="38"/>
      <c r="BZ42" s="38"/>
      <c r="CA42" s="38"/>
      <c r="CB42" s="38"/>
    </row>
    <row r="43" spans="1:80" x14ac:dyDescent="0.35">
      <c r="A43" s="38"/>
      <c r="B43" s="38"/>
      <c r="C43" s="38"/>
      <c r="D43" s="38"/>
      <c r="E43" s="38"/>
      <c r="F43" s="38"/>
      <c r="G43" s="38"/>
      <c r="H43" s="38"/>
      <c r="I43" s="38"/>
      <c r="J43" s="297"/>
      <c r="K43" s="295"/>
      <c r="L43" s="295"/>
      <c r="M43" s="295"/>
      <c r="N43" s="295"/>
      <c r="O43" s="296"/>
      <c r="P43" s="297"/>
      <c r="Q43" s="295"/>
      <c r="R43" s="295"/>
      <c r="S43" s="295"/>
      <c r="T43" s="295"/>
      <c r="U43" s="296"/>
      <c r="V43" s="297"/>
      <c r="W43" s="295"/>
      <c r="X43" s="295"/>
      <c r="Y43" s="295"/>
      <c r="Z43" s="295"/>
      <c r="AA43" s="296"/>
      <c r="AB43" s="297"/>
      <c r="AC43" s="295"/>
      <c r="AD43" s="295"/>
      <c r="AE43" s="295"/>
      <c r="AF43" s="295"/>
      <c r="AG43" s="296"/>
      <c r="AH43" s="297"/>
      <c r="AI43" s="295"/>
      <c r="AJ43" s="295"/>
      <c r="AK43" s="295"/>
      <c r="AL43" s="295"/>
      <c r="AM43" s="296"/>
      <c r="AN43" s="38"/>
      <c r="AO43" s="38"/>
      <c r="AP43" s="38"/>
      <c r="AQ43" s="38"/>
      <c r="AR43" s="38"/>
      <c r="AS43" s="38"/>
      <c r="AT43" s="38"/>
      <c r="AU43" s="38"/>
      <c r="AV43" s="38"/>
      <c r="AW43" s="38"/>
      <c r="AX43" s="38"/>
      <c r="AY43" s="38"/>
      <c r="AZ43" s="38"/>
      <c r="BA43" s="38"/>
      <c r="BB43" s="38"/>
      <c r="BC43" s="38"/>
      <c r="BD43" s="38"/>
      <c r="BE43" s="38"/>
      <c r="BF43" s="38"/>
      <c r="BG43" s="38"/>
      <c r="BH43" s="38"/>
      <c r="BI43" s="38"/>
      <c r="BJ43" s="38"/>
      <c r="BK43" s="38"/>
      <c r="BL43" s="38"/>
      <c r="BM43" s="38"/>
      <c r="BN43" s="38"/>
      <c r="BO43" s="38"/>
      <c r="BP43" s="38"/>
      <c r="BQ43" s="38"/>
      <c r="BR43" s="38"/>
      <c r="BS43" s="38"/>
      <c r="BT43" s="38"/>
      <c r="BU43" s="38"/>
      <c r="BV43" s="38"/>
      <c r="BW43" s="38"/>
      <c r="BX43" s="38"/>
      <c r="BY43" s="38"/>
      <c r="BZ43" s="38"/>
      <c r="CA43" s="38"/>
      <c r="CB43" s="38"/>
    </row>
    <row r="44" spans="1:80" ht="15" thickBot="1" x14ac:dyDescent="0.4">
      <c r="A44" s="38"/>
      <c r="B44" s="38"/>
      <c r="C44" s="38"/>
      <c r="D44" s="38"/>
      <c r="E44" s="38"/>
      <c r="F44" s="38"/>
      <c r="G44" s="38"/>
      <c r="H44" s="38"/>
      <c r="I44" s="38"/>
      <c r="J44" s="298"/>
      <c r="K44" s="299"/>
      <c r="L44" s="299"/>
      <c r="M44" s="299"/>
      <c r="N44" s="299"/>
      <c r="O44" s="300"/>
      <c r="P44" s="298"/>
      <c r="Q44" s="299"/>
      <c r="R44" s="299"/>
      <c r="S44" s="299"/>
      <c r="T44" s="299"/>
      <c r="U44" s="300"/>
      <c r="V44" s="298"/>
      <c r="W44" s="299"/>
      <c r="X44" s="299"/>
      <c r="Y44" s="299"/>
      <c r="Z44" s="299"/>
      <c r="AA44" s="300"/>
      <c r="AB44" s="298"/>
      <c r="AC44" s="299"/>
      <c r="AD44" s="299"/>
      <c r="AE44" s="299"/>
      <c r="AF44" s="299"/>
      <c r="AG44" s="300"/>
      <c r="AH44" s="298"/>
      <c r="AI44" s="299"/>
      <c r="AJ44" s="299"/>
      <c r="AK44" s="299"/>
      <c r="AL44" s="299"/>
      <c r="AM44" s="300"/>
      <c r="AN44" s="38"/>
      <c r="AO44" s="38"/>
      <c r="AP44" s="38"/>
      <c r="AQ44" s="38"/>
      <c r="AR44" s="38"/>
      <c r="AS44" s="38"/>
      <c r="AT44" s="38"/>
      <c r="AU44" s="38"/>
      <c r="AV44" s="38"/>
      <c r="AW44" s="38"/>
      <c r="AX44" s="38"/>
      <c r="AY44" s="38"/>
      <c r="AZ44" s="38"/>
      <c r="BA44" s="38"/>
      <c r="BB44" s="38"/>
      <c r="BC44" s="38"/>
      <c r="BD44" s="38"/>
      <c r="BE44" s="38"/>
      <c r="BF44" s="38"/>
      <c r="BG44" s="38"/>
      <c r="BH44" s="38"/>
      <c r="BI44" s="38"/>
      <c r="BJ44" s="38"/>
      <c r="BK44" s="38"/>
      <c r="BL44" s="38"/>
      <c r="BM44" s="38"/>
      <c r="BN44" s="38"/>
      <c r="BO44" s="38"/>
      <c r="BP44" s="38"/>
      <c r="BQ44" s="38"/>
      <c r="BR44" s="38"/>
      <c r="BS44" s="38"/>
      <c r="BT44" s="38"/>
      <c r="BU44" s="38"/>
      <c r="BV44" s="38"/>
      <c r="BW44" s="38"/>
      <c r="BX44" s="38"/>
      <c r="BY44" s="38"/>
      <c r="BZ44" s="38"/>
      <c r="CA44" s="38"/>
      <c r="CB44" s="38"/>
    </row>
    <row r="45" spans="1:80" x14ac:dyDescent="0.35">
      <c r="A45" s="38"/>
      <c r="B45" s="38"/>
      <c r="C45" s="38"/>
      <c r="D45" s="38"/>
      <c r="E45" s="38"/>
      <c r="F45" s="38"/>
      <c r="G45" s="38"/>
      <c r="H45" s="38"/>
      <c r="I45" s="38"/>
      <c r="J45" s="38"/>
      <c r="K45" s="38"/>
      <c r="L45" s="38"/>
      <c r="M45" s="38"/>
      <c r="N45" s="38"/>
      <c r="O45" s="38"/>
      <c r="P45" s="38"/>
      <c r="Q45" s="38"/>
      <c r="R45" s="38"/>
      <c r="S45" s="38"/>
      <c r="T45" s="38"/>
      <c r="U45" s="38"/>
      <c r="V45" s="38"/>
      <c r="W45" s="38"/>
      <c r="X45" s="38"/>
      <c r="Y45" s="38"/>
      <c r="Z45" s="38"/>
      <c r="AA45" s="38"/>
      <c r="AB45" s="38"/>
      <c r="AC45" s="38"/>
      <c r="AD45" s="38"/>
      <c r="AE45" s="38"/>
      <c r="AF45" s="38"/>
      <c r="AG45" s="38"/>
      <c r="AH45" s="38"/>
      <c r="AI45" s="38"/>
      <c r="AJ45" s="38"/>
      <c r="AK45" s="38"/>
      <c r="AL45" s="38"/>
      <c r="AM45" s="38"/>
      <c r="AN45" s="38"/>
      <c r="AO45" s="38"/>
      <c r="AP45" s="38"/>
      <c r="AQ45" s="38"/>
      <c r="AR45" s="38"/>
      <c r="AS45" s="38"/>
      <c r="AT45" s="38"/>
      <c r="AU45" s="38"/>
      <c r="AV45" s="38"/>
      <c r="AW45" s="38"/>
      <c r="AX45" s="38"/>
      <c r="AY45" s="38"/>
      <c r="AZ45" s="38"/>
      <c r="BA45" s="38"/>
      <c r="BB45" s="38"/>
      <c r="BC45" s="38"/>
      <c r="BD45" s="38"/>
      <c r="BE45" s="38"/>
      <c r="BF45" s="38"/>
      <c r="BG45" s="38"/>
      <c r="BH45" s="38"/>
      <c r="BI45" s="38"/>
      <c r="BJ45" s="38"/>
      <c r="BK45" s="38"/>
      <c r="BL45" s="38"/>
      <c r="BM45" s="38"/>
      <c r="BN45" s="38"/>
      <c r="BO45" s="38"/>
      <c r="BP45" s="38"/>
      <c r="BQ45" s="38"/>
      <c r="BR45" s="38"/>
      <c r="BS45" s="38"/>
      <c r="BT45" s="38"/>
      <c r="BU45" s="38"/>
      <c r="BV45" s="38"/>
      <c r="BW45" s="38"/>
      <c r="BX45" s="38"/>
      <c r="BY45" s="38"/>
      <c r="BZ45" s="38"/>
      <c r="CA45" s="38"/>
      <c r="CB45" s="38"/>
    </row>
    <row r="46" spans="1:80" ht="15" customHeight="1" x14ac:dyDescent="0.35">
      <c r="A46" s="38"/>
      <c r="B46" s="42"/>
      <c r="C46" s="42"/>
      <c r="D46" s="42"/>
      <c r="E46" s="42"/>
      <c r="F46" s="42"/>
      <c r="G46" s="42"/>
      <c r="H46" s="42"/>
      <c r="I46" s="42"/>
      <c r="J46" s="42"/>
      <c r="K46" s="42"/>
      <c r="L46" s="42"/>
      <c r="M46" s="42"/>
      <c r="N46" s="42"/>
      <c r="O46" s="42"/>
      <c r="P46" s="42"/>
      <c r="Q46" s="42"/>
      <c r="R46" s="42"/>
      <c r="S46" s="42"/>
      <c r="T46" s="42"/>
      <c r="U46" s="42"/>
      <c r="V46" s="42"/>
      <c r="W46" s="42"/>
      <c r="X46" s="42"/>
      <c r="Y46" s="42"/>
      <c r="Z46" s="42"/>
      <c r="AA46" s="42"/>
      <c r="AB46" s="42"/>
      <c r="AC46" s="42"/>
      <c r="AD46" s="42"/>
      <c r="AE46" s="42"/>
      <c r="AF46" s="42"/>
      <c r="AG46" s="42"/>
      <c r="AH46" s="42"/>
      <c r="AI46" s="42"/>
      <c r="AJ46" s="42"/>
      <c r="AK46" s="42"/>
      <c r="AL46" s="42"/>
      <c r="AM46" s="42"/>
      <c r="AN46" s="42"/>
      <c r="AO46" s="42"/>
      <c r="AP46" s="42"/>
      <c r="AQ46" s="42"/>
      <c r="AR46" s="42"/>
      <c r="AS46" s="42"/>
      <c r="AT46" s="42"/>
      <c r="AU46" s="38"/>
      <c r="AV46" s="38"/>
      <c r="AW46" s="38"/>
      <c r="AX46" s="38"/>
      <c r="AY46" s="38"/>
      <c r="AZ46" s="38"/>
      <c r="BA46" s="38"/>
      <c r="BB46" s="38"/>
      <c r="BC46" s="38"/>
      <c r="BD46" s="38"/>
      <c r="BE46" s="38"/>
      <c r="BF46" s="38"/>
      <c r="BG46" s="38"/>
      <c r="BH46" s="38"/>
      <c r="BI46" s="38"/>
      <c r="BJ46" s="38"/>
      <c r="BK46" s="38"/>
      <c r="BL46" s="38"/>
      <c r="BM46" s="38"/>
      <c r="BN46" s="38"/>
      <c r="BO46" s="38"/>
      <c r="BP46" s="38"/>
      <c r="BQ46" s="38"/>
      <c r="BR46" s="38"/>
      <c r="BS46" s="38"/>
      <c r="BT46" s="38"/>
      <c r="BU46" s="38"/>
      <c r="BV46" s="38"/>
      <c r="BW46" s="38"/>
      <c r="BX46" s="38"/>
      <c r="BY46" s="38"/>
      <c r="BZ46" s="38"/>
      <c r="CA46" s="38"/>
      <c r="CB46" s="38"/>
    </row>
    <row r="47" spans="1:80" ht="15" customHeight="1" x14ac:dyDescent="0.35">
      <c r="A47" s="38"/>
      <c r="B47" s="42"/>
      <c r="C47" s="42"/>
      <c r="D47" s="42"/>
      <c r="E47" s="42"/>
      <c r="F47" s="42"/>
      <c r="G47" s="42"/>
      <c r="H47" s="42"/>
      <c r="I47" s="42"/>
      <c r="J47" s="42"/>
      <c r="K47" s="42"/>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38"/>
      <c r="AV47" s="38"/>
      <c r="AW47" s="38"/>
      <c r="AX47" s="38"/>
      <c r="AY47" s="38"/>
      <c r="AZ47" s="38"/>
      <c r="BA47" s="38"/>
      <c r="BB47" s="38"/>
      <c r="BC47" s="38"/>
      <c r="BD47" s="38"/>
      <c r="BE47" s="38"/>
      <c r="BF47" s="38"/>
      <c r="BG47" s="38"/>
      <c r="BH47" s="38"/>
      <c r="BI47" s="38"/>
      <c r="BJ47" s="38"/>
      <c r="BK47" s="38"/>
      <c r="BL47" s="38"/>
      <c r="BM47" s="38"/>
      <c r="BN47" s="38"/>
      <c r="BO47" s="38"/>
      <c r="BP47" s="38"/>
      <c r="BQ47" s="38"/>
      <c r="BR47" s="38"/>
      <c r="BS47" s="38"/>
      <c r="BT47" s="38"/>
      <c r="BU47" s="38"/>
      <c r="BV47" s="38"/>
      <c r="BW47" s="38"/>
      <c r="BX47" s="38"/>
      <c r="BY47" s="38"/>
      <c r="BZ47" s="38"/>
      <c r="CA47" s="38"/>
      <c r="CB47" s="38"/>
    </row>
    <row r="48" spans="1:80" x14ac:dyDescent="0.35">
      <c r="A48" s="38"/>
      <c r="B48" s="38"/>
      <c r="C48" s="38"/>
      <c r="D48" s="38"/>
      <c r="E48" s="38"/>
      <c r="F48" s="38"/>
      <c r="G48" s="38"/>
      <c r="H48" s="38"/>
      <c r="I48" s="38"/>
      <c r="J48" s="38"/>
      <c r="K48" s="38"/>
      <c r="L48" s="38"/>
      <c r="M48" s="38"/>
      <c r="N48" s="38"/>
      <c r="O48" s="38"/>
      <c r="P48" s="38"/>
      <c r="Q48" s="38"/>
      <c r="R48" s="38"/>
      <c r="S48" s="38"/>
      <c r="T48" s="38"/>
      <c r="U48" s="38"/>
      <c r="V48" s="38"/>
      <c r="W48" s="38"/>
      <c r="X48" s="38"/>
      <c r="Y48" s="38"/>
      <c r="Z48" s="38"/>
      <c r="AA48" s="38"/>
      <c r="AB48" s="38"/>
      <c r="AC48" s="38"/>
      <c r="AD48" s="38"/>
      <c r="AE48" s="38"/>
      <c r="AF48" s="38"/>
      <c r="AG48" s="38"/>
      <c r="AH48" s="38"/>
      <c r="AI48" s="38"/>
      <c r="AJ48" s="38"/>
      <c r="AK48" s="38"/>
      <c r="AL48" s="38"/>
      <c r="AM48" s="38"/>
      <c r="AN48" s="38"/>
      <c r="AO48" s="38"/>
      <c r="AP48" s="38"/>
      <c r="AQ48" s="38"/>
      <c r="AR48" s="38"/>
      <c r="AS48" s="38"/>
      <c r="AT48" s="38"/>
      <c r="AU48" s="38"/>
      <c r="AV48" s="38"/>
      <c r="AW48" s="38"/>
      <c r="AX48" s="38"/>
      <c r="AY48" s="38"/>
      <c r="AZ48" s="38"/>
      <c r="BA48" s="38"/>
      <c r="BB48" s="38"/>
      <c r="BC48" s="38"/>
      <c r="BD48" s="38"/>
      <c r="BE48" s="38"/>
      <c r="BF48" s="38"/>
      <c r="BG48" s="38"/>
      <c r="BH48" s="38"/>
      <c r="BI48" s="38"/>
      <c r="BJ48" s="38"/>
      <c r="BK48" s="38"/>
      <c r="BL48" s="38"/>
      <c r="BM48" s="38"/>
      <c r="BN48" s="38"/>
      <c r="BO48" s="38"/>
      <c r="BP48" s="38"/>
      <c r="BQ48" s="38"/>
      <c r="BR48" s="38"/>
      <c r="BS48" s="38"/>
      <c r="BT48" s="38"/>
      <c r="BU48" s="38"/>
      <c r="BV48" s="38"/>
      <c r="BW48" s="38"/>
      <c r="BX48" s="38"/>
      <c r="BY48" s="38"/>
      <c r="BZ48" s="38"/>
      <c r="CA48" s="38"/>
      <c r="CB48" s="38"/>
    </row>
    <row r="49" spans="1:80" x14ac:dyDescent="0.35">
      <c r="A49" s="38"/>
      <c r="B49" s="38"/>
      <c r="C49" s="38"/>
      <c r="D49" s="38"/>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c r="AE49" s="38"/>
      <c r="AF49" s="38"/>
      <c r="AG49" s="38"/>
      <c r="AH49" s="38"/>
      <c r="AI49" s="38"/>
      <c r="AJ49" s="38"/>
      <c r="AK49" s="38"/>
      <c r="AL49" s="38"/>
      <c r="AM49" s="38"/>
      <c r="AN49" s="38"/>
      <c r="AO49" s="38"/>
      <c r="AP49" s="38"/>
      <c r="AQ49" s="38"/>
      <c r="AR49" s="38"/>
      <c r="AS49" s="38"/>
      <c r="AT49" s="38"/>
      <c r="AU49" s="38"/>
      <c r="AV49" s="38"/>
      <c r="AW49" s="38"/>
      <c r="AX49" s="38"/>
      <c r="AY49" s="38"/>
      <c r="AZ49" s="38"/>
      <c r="BA49" s="38"/>
      <c r="BB49" s="38"/>
      <c r="BC49" s="38"/>
      <c r="BD49" s="38"/>
      <c r="BE49" s="38"/>
      <c r="BF49" s="38"/>
      <c r="BG49" s="38"/>
      <c r="BH49" s="38"/>
      <c r="BI49" s="38"/>
      <c r="BJ49" s="38"/>
      <c r="BK49" s="38"/>
      <c r="BL49" s="38"/>
      <c r="BM49" s="38"/>
      <c r="BN49" s="38"/>
      <c r="BO49" s="38"/>
      <c r="BP49" s="38"/>
      <c r="BQ49" s="38"/>
      <c r="BR49" s="38"/>
      <c r="BS49" s="38"/>
      <c r="BT49" s="38"/>
      <c r="BU49" s="38"/>
      <c r="BV49" s="38"/>
      <c r="BW49" s="38"/>
      <c r="BX49" s="38"/>
      <c r="BY49" s="38"/>
      <c r="BZ49" s="38"/>
      <c r="CA49" s="38"/>
      <c r="CB49" s="38"/>
    </row>
    <row r="50" spans="1:80" x14ac:dyDescent="0.35">
      <c r="A50" s="38"/>
      <c r="B50" s="38"/>
      <c r="C50" s="38"/>
      <c r="D50" s="38"/>
      <c r="E50" s="38"/>
      <c r="F50" s="38"/>
      <c r="G50" s="38"/>
      <c r="H50" s="38"/>
      <c r="I50" s="38"/>
      <c r="J50" s="38"/>
      <c r="K50" s="38"/>
      <c r="L50" s="38"/>
      <c r="M50" s="38"/>
      <c r="N50" s="38"/>
      <c r="O50" s="38"/>
      <c r="P50" s="38"/>
      <c r="Q50" s="38"/>
      <c r="R50" s="38"/>
      <c r="S50" s="38"/>
      <c r="T50" s="38"/>
      <c r="U50" s="38"/>
      <c r="V50" s="38"/>
      <c r="W50" s="38"/>
      <c r="X50" s="38"/>
      <c r="Y50" s="38"/>
      <c r="Z50" s="38"/>
      <c r="AA50" s="38"/>
      <c r="AB50" s="38"/>
      <c r="AC50" s="38"/>
      <c r="AD50" s="38"/>
      <c r="AE50" s="38"/>
      <c r="AF50" s="38"/>
      <c r="AG50" s="38"/>
      <c r="AH50" s="38"/>
      <c r="AI50" s="38"/>
      <c r="AJ50" s="38"/>
      <c r="AK50" s="38"/>
      <c r="AL50" s="38"/>
      <c r="AM50" s="38"/>
      <c r="AN50" s="38"/>
      <c r="AO50" s="38"/>
      <c r="AP50" s="38"/>
      <c r="AQ50" s="38"/>
      <c r="AR50" s="38"/>
      <c r="AS50" s="38"/>
      <c r="AT50" s="38"/>
      <c r="AU50" s="38"/>
      <c r="AV50" s="38"/>
      <c r="AW50" s="38"/>
      <c r="AX50" s="38"/>
      <c r="AY50" s="38"/>
      <c r="AZ50" s="38"/>
      <c r="BA50" s="38"/>
      <c r="BB50" s="38"/>
      <c r="BC50" s="38"/>
      <c r="BD50" s="38"/>
      <c r="BE50" s="38"/>
      <c r="BF50" s="38"/>
      <c r="BG50" s="38"/>
      <c r="BH50" s="38"/>
      <c r="BI50" s="38"/>
      <c r="BJ50" s="38"/>
      <c r="BK50" s="38"/>
      <c r="BL50" s="38"/>
      <c r="BM50" s="38"/>
      <c r="BN50" s="38"/>
      <c r="BO50" s="38"/>
      <c r="BP50" s="38"/>
      <c r="BQ50" s="38"/>
      <c r="BR50" s="38"/>
      <c r="BS50" s="38"/>
      <c r="BT50" s="38"/>
      <c r="BU50" s="38"/>
      <c r="BV50" s="38"/>
      <c r="BW50" s="38"/>
      <c r="BX50" s="38"/>
      <c r="BY50" s="38"/>
      <c r="BZ50" s="38"/>
      <c r="CA50" s="38"/>
      <c r="CB50" s="38"/>
    </row>
    <row r="51" spans="1:80" x14ac:dyDescent="0.35">
      <c r="A51" s="38"/>
      <c r="B51" s="38"/>
      <c r="C51" s="38"/>
      <c r="D51" s="38"/>
      <c r="E51" s="38"/>
      <c r="F51" s="38"/>
      <c r="G51" s="38"/>
      <c r="H51" s="38"/>
      <c r="I51" s="38"/>
      <c r="J51" s="38"/>
      <c r="K51" s="38"/>
      <c r="L51" s="38"/>
      <c r="M51" s="38"/>
      <c r="N51" s="38"/>
      <c r="O51" s="38"/>
      <c r="P51" s="38"/>
      <c r="Q51" s="38"/>
      <c r="R51" s="38"/>
      <c r="S51" s="38"/>
      <c r="T51" s="38"/>
      <c r="U51" s="38"/>
      <c r="V51" s="38"/>
      <c r="W51" s="38"/>
      <c r="X51" s="38"/>
      <c r="Y51" s="38"/>
      <c r="Z51" s="38"/>
      <c r="AA51" s="38"/>
      <c r="AB51" s="38"/>
      <c r="AC51" s="38"/>
      <c r="AD51" s="38"/>
      <c r="AE51" s="38"/>
      <c r="AF51" s="38"/>
      <c r="AG51" s="38"/>
      <c r="AH51" s="38"/>
      <c r="AI51" s="38"/>
      <c r="AJ51" s="38"/>
      <c r="AK51" s="38"/>
      <c r="AL51" s="38"/>
      <c r="AM51" s="38"/>
      <c r="AN51" s="38"/>
      <c r="AO51" s="38"/>
      <c r="AP51" s="38"/>
      <c r="AQ51" s="38"/>
      <c r="AR51" s="38"/>
      <c r="AS51" s="38"/>
      <c r="AT51" s="38"/>
      <c r="AU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38"/>
      <c r="BU51" s="38"/>
      <c r="BV51" s="38"/>
      <c r="BW51" s="38"/>
      <c r="BX51" s="38"/>
      <c r="BY51" s="38"/>
      <c r="BZ51" s="38"/>
      <c r="CA51" s="38"/>
      <c r="CB51" s="38"/>
    </row>
    <row r="52" spans="1:80" x14ac:dyDescent="0.35">
      <c r="A52" s="38"/>
      <c r="B52" s="38"/>
      <c r="C52" s="38"/>
      <c r="D52" s="38"/>
      <c r="E52" s="38"/>
      <c r="F52" s="38"/>
      <c r="G52" s="38"/>
      <c r="H52" s="38"/>
      <c r="I52" s="38"/>
      <c r="J52" s="38"/>
      <c r="K52" s="38"/>
      <c r="L52" s="38"/>
      <c r="M52" s="38"/>
      <c r="N52" s="38"/>
      <c r="O52" s="38"/>
      <c r="P52" s="38"/>
      <c r="Q52" s="38"/>
      <c r="R52" s="38"/>
      <c r="S52" s="38"/>
      <c r="T52" s="38"/>
      <c r="U52" s="38"/>
      <c r="V52" s="38"/>
      <c r="W52" s="38"/>
      <c r="X52" s="38"/>
      <c r="Y52" s="38"/>
      <c r="Z52" s="38"/>
      <c r="AA52" s="38"/>
      <c r="AB52" s="38"/>
      <c r="AC52" s="38"/>
      <c r="AD52" s="38"/>
      <c r="AE52" s="38"/>
      <c r="AF52" s="38"/>
      <c r="AG52" s="38"/>
      <c r="AH52" s="38"/>
      <c r="AI52" s="38"/>
      <c r="AJ52" s="38"/>
      <c r="AK52" s="38"/>
      <c r="AL52" s="38"/>
      <c r="AM52" s="38"/>
      <c r="AN52" s="38"/>
      <c r="AO52" s="38"/>
      <c r="AP52" s="38"/>
      <c r="AQ52" s="38"/>
      <c r="AR52" s="38"/>
      <c r="AS52" s="38"/>
      <c r="AT52" s="38"/>
      <c r="AU52" s="38"/>
      <c r="AV52" s="38"/>
      <c r="AW52" s="38"/>
      <c r="AX52" s="38"/>
      <c r="AY52" s="38"/>
      <c r="AZ52" s="38"/>
      <c r="BA52" s="38"/>
      <c r="BB52" s="38"/>
      <c r="BC52" s="38"/>
      <c r="BD52" s="38"/>
      <c r="BE52" s="38"/>
      <c r="BF52" s="38"/>
      <c r="BG52" s="38"/>
      <c r="BH52" s="38"/>
      <c r="BI52" s="38"/>
      <c r="BJ52" s="38"/>
      <c r="BK52" s="38"/>
      <c r="BL52" s="38"/>
      <c r="BM52" s="38"/>
      <c r="BN52" s="38"/>
      <c r="BO52" s="38"/>
      <c r="BP52" s="38"/>
      <c r="BQ52" s="38"/>
      <c r="BR52" s="38"/>
      <c r="BS52" s="38"/>
      <c r="BT52" s="38"/>
      <c r="BU52" s="38"/>
      <c r="BV52" s="38"/>
      <c r="BW52" s="38"/>
      <c r="BX52" s="38"/>
      <c r="BY52" s="38"/>
      <c r="BZ52" s="38"/>
      <c r="CA52" s="38"/>
      <c r="CB52" s="38"/>
    </row>
    <row r="53" spans="1:80" x14ac:dyDescent="0.35">
      <c r="A53" s="38"/>
      <c r="B53" s="38"/>
      <c r="C53" s="38"/>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c r="AE53" s="38"/>
      <c r="AF53" s="38"/>
      <c r="AG53" s="38"/>
      <c r="AH53" s="38"/>
      <c r="AI53" s="38"/>
      <c r="AJ53" s="38"/>
      <c r="AK53" s="38"/>
      <c r="AL53" s="38"/>
      <c r="AM53" s="38"/>
      <c r="AN53" s="38"/>
      <c r="AO53" s="38"/>
      <c r="AP53" s="38"/>
      <c r="AQ53" s="38"/>
      <c r="AR53" s="38"/>
      <c r="AS53" s="38"/>
      <c r="AT53" s="38"/>
      <c r="AU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38"/>
      <c r="BU53" s="38"/>
      <c r="BV53" s="38"/>
      <c r="BW53" s="38"/>
      <c r="BX53" s="38"/>
      <c r="BY53" s="38"/>
      <c r="BZ53" s="38"/>
      <c r="CA53" s="38"/>
      <c r="CB53" s="38"/>
    </row>
    <row r="54" spans="1:80" x14ac:dyDescent="0.35">
      <c r="A54" s="38"/>
      <c r="B54" s="38"/>
      <c r="C54" s="38"/>
      <c r="D54" s="38"/>
      <c r="E54" s="38"/>
      <c r="F54" s="38"/>
      <c r="G54" s="38"/>
      <c r="H54" s="38"/>
      <c r="I54" s="38"/>
      <c r="J54" s="38"/>
      <c r="K54" s="38"/>
      <c r="L54" s="38"/>
      <c r="M54" s="38"/>
      <c r="N54" s="38"/>
      <c r="O54" s="38"/>
      <c r="P54" s="38"/>
      <c r="Q54" s="38"/>
      <c r="R54" s="38"/>
      <c r="S54" s="38"/>
      <c r="T54" s="38"/>
      <c r="U54" s="38"/>
      <c r="V54" s="38"/>
      <c r="W54" s="38"/>
      <c r="X54" s="38"/>
      <c r="Y54" s="38"/>
      <c r="Z54" s="38"/>
      <c r="AA54" s="38"/>
      <c r="AB54" s="38"/>
      <c r="AC54" s="38"/>
      <c r="AD54" s="38"/>
      <c r="AE54" s="38"/>
      <c r="AF54" s="38"/>
      <c r="AG54" s="38"/>
      <c r="AH54" s="38"/>
      <c r="AI54" s="38"/>
      <c r="AJ54" s="38"/>
      <c r="AK54" s="38"/>
      <c r="AL54" s="38"/>
      <c r="AM54" s="38"/>
      <c r="AN54" s="38"/>
      <c r="AO54" s="38"/>
      <c r="AP54" s="38"/>
      <c r="AQ54" s="38"/>
      <c r="AR54" s="38"/>
      <c r="AS54" s="38"/>
      <c r="AT54" s="38"/>
      <c r="AU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38"/>
      <c r="BU54" s="38"/>
      <c r="BV54" s="38"/>
      <c r="BW54" s="38"/>
      <c r="BX54" s="38"/>
      <c r="BY54" s="38"/>
      <c r="BZ54" s="38"/>
      <c r="CA54" s="38"/>
      <c r="CB54" s="38"/>
    </row>
    <row r="55" spans="1:80" x14ac:dyDescent="0.35">
      <c r="A55" s="38"/>
      <c r="B55" s="38"/>
      <c r="C55" s="38"/>
      <c r="D55" s="38"/>
      <c r="E55" s="38"/>
      <c r="F55" s="38"/>
      <c r="G55" s="38"/>
      <c r="H55" s="38"/>
      <c r="I55" s="38"/>
      <c r="J55" s="38"/>
      <c r="K55" s="38"/>
      <c r="L55" s="38"/>
      <c r="M55" s="38"/>
      <c r="N55" s="38"/>
      <c r="O55" s="38"/>
      <c r="P55" s="38"/>
      <c r="Q55" s="38"/>
      <c r="R55" s="38"/>
      <c r="S55" s="38"/>
      <c r="T55" s="38"/>
      <c r="U55" s="38"/>
      <c r="V55" s="38"/>
      <c r="W55" s="38"/>
      <c r="X55" s="38"/>
      <c r="Y55" s="38"/>
      <c r="Z55" s="38"/>
      <c r="AA55" s="38"/>
      <c r="AB55" s="38"/>
      <c r="AC55" s="38"/>
      <c r="AD55" s="38"/>
      <c r="AE55" s="38"/>
      <c r="AF55" s="38"/>
      <c r="AG55" s="38"/>
      <c r="AH55" s="38"/>
      <c r="AI55" s="38"/>
      <c r="AJ55" s="38"/>
      <c r="AK55" s="38"/>
      <c r="AL55" s="38"/>
      <c r="AM55" s="38"/>
      <c r="AN55" s="38"/>
      <c r="AO55" s="38"/>
      <c r="AP55" s="38"/>
      <c r="AQ55" s="38"/>
      <c r="AR55" s="38"/>
      <c r="AS55" s="38"/>
      <c r="AT55" s="38"/>
      <c r="AU55" s="38"/>
      <c r="AV55" s="38"/>
      <c r="AW55" s="38"/>
      <c r="AX55" s="38"/>
      <c r="AY55" s="38"/>
      <c r="AZ55" s="38"/>
      <c r="BA55" s="38"/>
      <c r="BB55" s="38"/>
      <c r="BC55" s="38"/>
      <c r="BD55" s="38"/>
      <c r="BE55" s="38"/>
      <c r="BF55" s="38"/>
      <c r="BG55" s="38"/>
      <c r="BH55" s="38"/>
      <c r="BI55" s="38"/>
      <c r="BJ55" s="38"/>
      <c r="BK55" s="38"/>
      <c r="BL55" s="38"/>
      <c r="BM55" s="38"/>
      <c r="BN55" s="38"/>
      <c r="BO55" s="38"/>
      <c r="BP55" s="38"/>
      <c r="BQ55" s="38"/>
      <c r="BR55" s="38"/>
      <c r="BS55" s="38"/>
      <c r="BT55" s="38"/>
      <c r="BU55" s="38"/>
      <c r="BV55" s="38"/>
      <c r="BW55" s="38"/>
      <c r="BX55" s="38"/>
      <c r="BY55" s="38"/>
      <c r="BZ55" s="38"/>
      <c r="CA55" s="38"/>
      <c r="CB55" s="38"/>
    </row>
    <row r="56" spans="1:80" x14ac:dyDescent="0.35">
      <c r="A56" s="38"/>
      <c r="B56" s="38"/>
      <c r="C56" s="38"/>
      <c r="D56" s="38"/>
      <c r="E56" s="38"/>
      <c r="F56" s="38"/>
      <c r="G56" s="38"/>
      <c r="H56" s="38"/>
      <c r="I56" s="38"/>
      <c r="J56" s="38"/>
      <c r="K56" s="38"/>
      <c r="L56" s="38"/>
      <c r="M56" s="38"/>
      <c r="N56" s="38"/>
      <c r="O56" s="38"/>
      <c r="P56" s="38"/>
      <c r="Q56" s="38"/>
      <c r="R56" s="38"/>
      <c r="S56" s="38"/>
      <c r="T56" s="38"/>
      <c r="U56" s="38"/>
      <c r="V56" s="38"/>
      <c r="W56" s="38"/>
      <c r="X56" s="38"/>
      <c r="Y56" s="38"/>
      <c r="Z56" s="38"/>
      <c r="AA56" s="38"/>
      <c r="AB56" s="38"/>
      <c r="AC56" s="38"/>
      <c r="AD56" s="38"/>
      <c r="AE56" s="38"/>
      <c r="AF56" s="38"/>
      <c r="AG56" s="38"/>
      <c r="AH56" s="38"/>
      <c r="AI56" s="38"/>
      <c r="AJ56" s="38"/>
      <c r="AK56" s="38"/>
      <c r="AL56" s="38"/>
      <c r="AM56" s="38"/>
      <c r="AN56" s="38"/>
      <c r="AO56" s="38"/>
      <c r="AP56" s="38"/>
      <c r="AQ56" s="38"/>
      <c r="AR56" s="38"/>
      <c r="AS56" s="38"/>
      <c r="AT56" s="38"/>
      <c r="AU56" s="38"/>
      <c r="AV56" s="38"/>
      <c r="AW56" s="38"/>
      <c r="AX56" s="38"/>
      <c r="AY56" s="38"/>
      <c r="AZ56" s="38"/>
      <c r="BA56" s="38"/>
      <c r="BB56" s="38"/>
      <c r="BC56" s="38"/>
      <c r="BD56" s="38"/>
      <c r="BE56" s="38"/>
      <c r="BF56" s="38"/>
      <c r="BG56" s="38"/>
      <c r="BH56" s="38"/>
      <c r="BI56" s="38"/>
      <c r="BJ56" s="38"/>
      <c r="BK56" s="38"/>
      <c r="BL56" s="38"/>
      <c r="BM56" s="38"/>
      <c r="BN56" s="38"/>
      <c r="BO56" s="38"/>
      <c r="BP56" s="38"/>
      <c r="BQ56" s="38"/>
      <c r="BR56" s="38"/>
      <c r="BS56" s="38"/>
      <c r="BT56" s="38"/>
      <c r="BU56" s="38"/>
      <c r="BV56" s="38"/>
      <c r="BW56" s="38"/>
      <c r="BX56" s="38"/>
      <c r="BY56" s="38"/>
      <c r="BZ56" s="38"/>
      <c r="CA56" s="38"/>
      <c r="CB56" s="38"/>
    </row>
    <row r="57" spans="1:80" x14ac:dyDescent="0.35">
      <c r="A57" s="38"/>
      <c r="B57" s="38"/>
      <c r="C57" s="38"/>
      <c r="D57" s="38"/>
      <c r="E57" s="38"/>
      <c r="F57" s="38"/>
      <c r="G57" s="38"/>
      <c r="H57" s="38"/>
      <c r="I57" s="38"/>
      <c r="J57" s="38"/>
      <c r="K57" s="38"/>
      <c r="L57" s="38"/>
      <c r="M57" s="38"/>
      <c r="N57" s="38"/>
      <c r="O57" s="38"/>
      <c r="P57" s="38"/>
      <c r="Q57" s="38"/>
      <c r="R57" s="38"/>
      <c r="S57" s="38"/>
      <c r="T57" s="38"/>
      <c r="U57" s="38"/>
      <c r="V57" s="38"/>
      <c r="W57" s="38"/>
      <c r="X57" s="38"/>
      <c r="Y57" s="38"/>
      <c r="Z57" s="38"/>
      <c r="AA57" s="38"/>
      <c r="AB57" s="38"/>
      <c r="AC57" s="38"/>
      <c r="AD57" s="38"/>
      <c r="AE57" s="38"/>
      <c r="AF57" s="38"/>
      <c r="AG57" s="38"/>
      <c r="AH57" s="38"/>
      <c r="AI57" s="38"/>
      <c r="AJ57" s="38"/>
      <c r="AK57" s="38"/>
      <c r="AL57" s="38"/>
      <c r="AM57" s="38"/>
      <c r="AN57" s="38"/>
      <c r="AO57" s="38"/>
      <c r="AP57" s="38"/>
      <c r="AQ57" s="38"/>
      <c r="AR57" s="38"/>
      <c r="AS57" s="38"/>
      <c r="AT57" s="38"/>
      <c r="AU57" s="38"/>
      <c r="AV57" s="38"/>
      <c r="AW57" s="38"/>
      <c r="AX57" s="38"/>
      <c r="AY57" s="38"/>
      <c r="AZ57" s="38"/>
      <c r="BA57" s="38"/>
      <c r="BB57" s="38"/>
      <c r="BC57" s="38"/>
      <c r="BD57" s="38"/>
      <c r="BE57" s="38"/>
      <c r="BF57" s="38"/>
      <c r="BG57" s="38"/>
      <c r="BH57" s="38"/>
      <c r="BI57" s="38"/>
      <c r="BJ57" s="38"/>
      <c r="BK57" s="38"/>
      <c r="BL57" s="38"/>
      <c r="BM57" s="38"/>
      <c r="BN57" s="38"/>
      <c r="BO57" s="38"/>
      <c r="BP57" s="38"/>
      <c r="BQ57" s="38"/>
      <c r="BR57" s="38"/>
      <c r="BS57" s="38"/>
      <c r="BT57" s="38"/>
      <c r="BU57" s="38"/>
      <c r="BV57" s="38"/>
      <c r="BW57" s="38"/>
      <c r="BX57" s="38"/>
      <c r="BY57" s="38"/>
      <c r="BZ57" s="38"/>
      <c r="CA57" s="38"/>
      <c r="CB57" s="38"/>
    </row>
    <row r="58" spans="1:80" x14ac:dyDescent="0.35">
      <c r="A58" s="38"/>
      <c r="B58" s="38"/>
      <c r="C58" s="38"/>
      <c r="D58" s="38"/>
      <c r="E58" s="38"/>
      <c r="F58" s="38"/>
      <c r="G58" s="38"/>
      <c r="H58" s="38"/>
      <c r="I58" s="38"/>
      <c r="J58" s="38"/>
      <c r="K58" s="38"/>
      <c r="L58" s="38"/>
      <c r="M58" s="38"/>
      <c r="N58" s="38"/>
      <c r="O58" s="38"/>
      <c r="P58" s="38"/>
      <c r="Q58" s="38"/>
      <c r="R58" s="38"/>
      <c r="S58" s="38"/>
      <c r="T58" s="38"/>
      <c r="U58" s="38"/>
      <c r="V58" s="38"/>
      <c r="W58" s="38"/>
      <c r="X58" s="38"/>
      <c r="Y58" s="38"/>
      <c r="Z58" s="38"/>
      <c r="AA58" s="38"/>
      <c r="AB58" s="38"/>
      <c r="AC58" s="38"/>
      <c r="AD58" s="38"/>
      <c r="AE58" s="38"/>
      <c r="AF58" s="38"/>
      <c r="AG58" s="38"/>
      <c r="AH58" s="38"/>
      <c r="AI58" s="38"/>
      <c r="AJ58" s="38"/>
      <c r="AK58" s="38"/>
      <c r="AL58" s="38"/>
      <c r="AM58" s="38"/>
      <c r="AN58" s="38"/>
      <c r="AO58" s="38"/>
      <c r="AP58" s="38"/>
      <c r="AQ58" s="38"/>
      <c r="AR58" s="38"/>
      <c r="AS58" s="38"/>
      <c r="AT58" s="38"/>
      <c r="AU58" s="38"/>
      <c r="AV58" s="38"/>
      <c r="AW58" s="38"/>
      <c r="AX58" s="38"/>
      <c r="AY58" s="38"/>
      <c r="AZ58" s="38"/>
      <c r="BA58" s="38"/>
      <c r="BB58" s="38"/>
      <c r="BC58" s="38"/>
      <c r="BD58" s="38"/>
      <c r="BE58" s="38"/>
      <c r="BF58" s="38"/>
      <c r="BG58" s="38"/>
      <c r="BH58" s="38"/>
      <c r="BI58" s="38"/>
      <c r="BJ58" s="38"/>
      <c r="BK58" s="38"/>
      <c r="BL58" s="38"/>
      <c r="BM58" s="38"/>
      <c r="BN58" s="38"/>
      <c r="BO58" s="38"/>
      <c r="BP58" s="38"/>
      <c r="BQ58" s="38"/>
      <c r="BR58" s="38"/>
      <c r="BS58" s="38"/>
      <c r="BT58" s="38"/>
      <c r="BU58" s="38"/>
      <c r="BV58" s="38"/>
      <c r="BW58" s="38"/>
      <c r="BX58" s="38"/>
      <c r="BY58" s="38"/>
      <c r="BZ58" s="38"/>
      <c r="CA58" s="38"/>
      <c r="CB58" s="38"/>
    </row>
    <row r="59" spans="1:80" x14ac:dyDescent="0.35">
      <c r="A59" s="38"/>
      <c r="B59" s="38"/>
      <c r="C59" s="38"/>
      <c r="D59" s="38"/>
      <c r="E59" s="38"/>
      <c r="F59" s="38"/>
      <c r="G59" s="38"/>
      <c r="H59" s="38"/>
      <c r="I59" s="38"/>
      <c r="J59" s="38"/>
      <c r="K59" s="38"/>
      <c r="L59" s="38"/>
      <c r="M59" s="38"/>
      <c r="N59" s="38"/>
      <c r="O59" s="38"/>
      <c r="P59" s="38"/>
      <c r="Q59" s="38"/>
      <c r="R59" s="38"/>
      <c r="S59" s="38"/>
      <c r="T59" s="38"/>
      <c r="U59" s="38"/>
      <c r="V59" s="38"/>
      <c r="W59" s="38"/>
      <c r="X59" s="38"/>
      <c r="Y59" s="38"/>
      <c r="Z59" s="38"/>
      <c r="AA59" s="38"/>
      <c r="AB59" s="38"/>
      <c r="AC59" s="38"/>
      <c r="AD59" s="38"/>
      <c r="AE59" s="38"/>
      <c r="AF59" s="38"/>
      <c r="AG59" s="38"/>
      <c r="AH59" s="38"/>
      <c r="AI59" s="38"/>
      <c r="AJ59" s="38"/>
      <c r="AK59" s="38"/>
      <c r="AL59" s="38"/>
      <c r="AM59" s="38"/>
      <c r="AN59" s="38"/>
      <c r="AO59" s="38"/>
      <c r="AP59" s="38"/>
      <c r="AQ59" s="38"/>
      <c r="AR59" s="38"/>
      <c r="AS59" s="38"/>
      <c r="AT59" s="38"/>
      <c r="AU59" s="38"/>
      <c r="AV59" s="38"/>
      <c r="AW59" s="38"/>
      <c r="AX59" s="38"/>
      <c r="AY59" s="38"/>
      <c r="AZ59" s="38"/>
      <c r="BA59" s="38"/>
      <c r="BB59" s="38"/>
      <c r="BC59" s="38"/>
      <c r="BD59" s="38"/>
      <c r="BE59" s="38"/>
      <c r="BF59" s="38"/>
      <c r="BG59" s="38"/>
      <c r="BH59" s="38"/>
      <c r="BI59" s="38"/>
      <c r="BJ59" s="38"/>
      <c r="BK59" s="38"/>
      <c r="BL59" s="38"/>
      <c r="BM59" s="38"/>
      <c r="BN59" s="38"/>
      <c r="BO59" s="38"/>
      <c r="BP59" s="38"/>
      <c r="BQ59" s="38"/>
      <c r="BR59" s="38"/>
      <c r="BS59" s="38"/>
      <c r="BT59" s="38"/>
      <c r="BU59" s="38"/>
      <c r="BV59" s="38"/>
      <c r="BW59" s="38"/>
      <c r="BX59" s="38"/>
      <c r="BY59" s="38"/>
      <c r="BZ59" s="38"/>
      <c r="CA59" s="38"/>
      <c r="CB59" s="38"/>
    </row>
    <row r="60" spans="1:80" x14ac:dyDescent="0.35">
      <c r="A60" s="38"/>
      <c r="B60" s="38"/>
      <c r="C60" s="38"/>
      <c r="D60" s="38"/>
      <c r="E60" s="38"/>
      <c r="F60" s="38"/>
      <c r="G60" s="38"/>
      <c r="H60" s="38"/>
      <c r="I60" s="38"/>
      <c r="J60" s="38"/>
      <c r="K60" s="38"/>
      <c r="L60" s="38"/>
      <c r="M60" s="38"/>
      <c r="N60" s="38"/>
      <c r="O60" s="38"/>
      <c r="P60" s="38"/>
      <c r="Q60" s="38"/>
      <c r="R60" s="38"/>
      <c r="S60" s="38"/>
      <c r="T60" s="38"/>
      <c r="U60" s="38"/>
      <c r="V60" s="38"/>
      <c r="W60" s="38"/>
      <c r="X60" s="38"/>
      <c r="Y60" s="38"/>
      <c r="Z60" s="38"/>
      <c r="AA60" s="38"/>
      <c r="AB60" s="38"/>
      <c r="AC60" s="38"/>
      <c r="AD60" s="38"/>
      <c r="AE60" s="38"/>
      <c r="AF60" s="38"/>
      <c r="AG60" s="38"/>
      <c r="AH60" s="38"/>
      <c r="AI60" s="38"/>
      <c r="AJ60" s="38"/>
      <c r="AK60" s="38"/>
      <c r="AL60" s="38"/>
      <c r="AM60" s="38"/>
      <c r="AN60" s="38"/>
      <c r="AO60" s="38"/>
      <c r="AP60" s="38"/>
      <c r="AQ60" s="38"/>
      <c r="AR60" s="38"/>
      <c r="AS60" s="38"/>
      <c r="AT60" s="38"/>
      <c r="AU60" s="38"/>
      <c r="AV60" s="38"/>
      <c r="AW60" s="38"/>
      <c r="AX60" s="38"/>
      <c r="AY60" s="38"/>
      <c r="AZ60" s="38"/>
      <c r="BA60" s="38"/>
      <c r="BB60" s="38"/>
      <c r="BC60" s="38"/>
      <c r="BD60" s="38"/>
      <c r="BE60" s="38"/>
      <c r="BF60" s="38"/>
      <c r="BG60" s="38"/>
      <c r="BH60" s="38"/>
      <c r="BI60" s="38"/>
      <c r="BJ60" s="38"/>
      <c r="BK60" s="38"/>
      <c r="BL60" s="38"/>
      <c r="BM60" s="38"/>
      <c r="BN60" s="38"/>
      <c r="BO60" s="38"/>
      <c r="BP60" s="38"/>
      <c r="BQ60" s="38"/>
      <c r="BR60" s="38"/>
      <c r="BS60" s="38"/>
      <c r="BT60" s="38"/>
      <c r="BU60" s="38"/>
      <c r="BV60" s="38"/>
      <c r="BW60" s="38"/>
      <c r="BX60" s="38"/>
      <c r="BY60" s="38"/>
      <c r="BZ60" s="38"/>
      <c r="CA60" s="38"/>
      <c r="CB60" s="38"/>
    </row>
    <row r="61" spans="1:80" x14ac:dyDescent="0.35">
      <c r="A61" s="38"/>
      <c r="B61" s="38"/>
      <c r="C61" s="38"/>
      <c r="D61" s="38"/>
      <c r="E61" s="38"/>
      <c r="F61" s="38"/>
      <c r="G61" s="38"/>
      <c r="H61" s="38"/>
      <c r="I61" s="38"/>
      <c r="J61" s="38"/>
      <c r="K61" s="38"/>
      <c r="L61" s="38"/>
      <c r="M61" s="38"/>
      <c r="N61" s="38"/>
      <c r="O61" s="38"/>
      <c r="P61" s="38"/>
      <c r="Q61" s="38"/>
      <c r="R61" s="38"/>
      <c r="S61" s="38"/>
      <c r="T61" s="38"/>
      <c r="U61" s="38"/>
      <c r="V61" s="38"/>
      <c r="W61" s="38"/>
      <c r="X61" s="38"/>
      <c r="Y61" s="38"/>
      <c r="Z61" s="38"/>
      <c r="AA61" s="38"/>
      <c r="AB61" s="38"/>
      <c r="AC61" s="38"/>
      <c r="AD61" s="38"/>
      <c r="AE61" s="38"/>
      <c r="AF61" s="38"/>
      <c r="AG61" s="38"/>
      <c r="AH61" s="38"/>
      <c r="AI61" s="38"/>
      <c r="AJ61" s="38"/>
      <c r="AK61" s="38"/>
      <c r="AL61" s="38"/>
      <c r="AM61" s="38"/>
      <c r="AN61" s="38"/>
      <c r="AO61" s="38"/>
      <c r="AP61" s="38"/>
      <c r="AQ61" s="38"/>
      <c r="AR61" s="38"/>
      <c r="AS61" s="38"/>
      <c r="AT61" s="38"/>
      <c r="AU61" s="38"/>
      <c r="AV61" s="38"/>
      <c r="AW61" s="38"/>
      <c r="AX61" s="38"/>
      <c r="AY61" s="38"/>
      <c r="AZ61" s="38"/>
      <c r="BA61" s="38"/>
      <c r="BB61" s="38"/>
      <c r="BC61" s="38"/>
      <c r="BD61" s="38"/>
      <c r="BE61" s="38"/>
      <c r="BF61" s="38"/>
      <c r="BG61" s="38"/>
      <c r="BH61" s="38"/>
      <c r="BI61" s="38"/>
      <c r="BJ61" s="38"/>
      <c r="BK61" s="38"/>
      <c r="BL61" s="38"/>
      <c r="BM61" s="38"/>
      <c r="BN61" s="38"/>
      <c r="BO61" s="38"/>
      <c r="BP61" s="38"/>
      <c r="BQ61" s="38"/>
      <c r="BR61" s="38"/>
      <c r="BS61" s="38"/>
      <c r="BT61" s="38"/>
      <c r="BU61" s="38"/>
      <c r="BV61" s="38"/>
      <c r="BW61" s="38"/>
      <c r="BX61" s="38"/>
      <c r="BY61" s="38"/>
      <c r="BZ61" s="38"/>
      <c r="CA61" s="38"/>
      <c r="CB61" s="38"/>
    </row>
    <row r="62" spans="1:80" x14ac:dyDescent="0.35">
      <c r="A62" s="38"/>
      <c r="B62" s="38"/>
      <c r="C62" s="38"/>
      <c r="D62" s="38"/>
      <c r="E62" s="38"/>
      <c r="F62" s="38"/>
      <c r="G62" s="38"/>
      <c r="H62" s="38"/>
      <c r="I62" s="38"/>
      <c r="J62" s="38"/>
      <c r="K62" s="38"/>
      <c r="L62" s="38"/>
      <c r="M62" s="38"/>
      <c r="N62" s="38"/>
      <c r="O62" s="38"/>
      <c r="P62" s="38"/>
      <c r="Q62" s="38"/>
      <c r="R62" s="38"/>
      <c r="S62" s="38"/>
      <c r="T62" s="38"/>
      <c r="U62" s="38"/>
      <c r="V62" s="38"/>
      <c r="W62" s="38"/>
      <c r="X62" s="38"/>
      <c r="Y62" s="38"/>
      <c r="Z62" s="38"/>
      <c r="AA62" s="38"/>
      <c r="AB62" s="38"/>
      <c r="AC62" s="38"/>
      <c r="AD62" s="38"/>
      <c r="AE62" s="38"/>
      <c r="AF62" s="38"/>
      <c r="AG62" s="38"/>
      <c r="AH62" s="38"/>
      <c r="AI62" s="38"/>
      <c r="AJ62" s="38"/>
      <c r="AK62" s="38"/>
      <c r="AL62" s="38"/>
      <c r="AM62" s="38"/>
      <c r="AN62" s="38"/>
      <c r="AO62" s="38"/>
      <c r="AP62" s="38"/>
      <c r="AQ62" s="38"/>
      <c r="AR62" s="38"/>
      <c r="AS62" s="38"/>
      <c r="AT62" s="38"/>
      <c r="AU62" s="38"/>
      <c r="AV62" s="38"/>
      <c r="AW62" s="38"/>
      <c r="AX62" s="38"/>
      <c r="AY62" s="38"/>
      <c r="AZ62" s="38"/>
      <c r="BA62" s="38"/>
      <c r="BB62" s="38"/>
      <c r="BC62" s="38"/>
      <c r="BD62" s="38"/>
      <c r="BE62" s="38"/>
      <c r="BF62" s="38"/>
      <c r="BG62" s="38"/>
      <c r="BH62" s="38"/>
      <c r="BI62" s="38"/>
      <c r="BJ62" s="38"/>
      <c r="BK62" s="38"/>
      <c r="BL62" s="38"/>
      <c r="BM62" s="38"/>
      <c r="BN62" s="38"/>
      <c r="BO62" s="38"/>
      <c r="BP62" s="38"/>
      <c r="BQ62" s="38"/>
      <c r="BR62" s="38"/>
      <c r="BS62" s="38"/>
      <c r="BT62" s="38"/>
      <c r="BU62" s="38"/>
      <c r="BV62" s="38"/>
      <c r="BW62" s="38"/>
      <c r="BX62" s="38"/>
      <c r="BY62" s="38"/>
      <c r="BZ62" s="38"/>
      <c r="CA62" s="38"/>
      <c r="CB62" s="38"/>
    </row>
    <row r="63" spans="1:80" x14ac:dyDescent="0.35">
      <c r="A63" s="38"/>
      <c r="B63" s="38"/>
      <c r="C63" s="38"/>
      <c r="D63" s="38"/>
      <c r="E63" s="38"/>
      <c r="F63" s="38"/>
      <c r="G63" s="38"/>
      <c r="H63" s="38"/>
      <c r="I63" s="38"/>
      <c r="J63" s="38"/>
      <c r="K63" s="38"/>
      <c r="L63" s="38"/>
      <c r="M63" s="38"/>
      <c r="N63" s="38"/>
      <c r="O63" s="38"/>
      <c r="P63" s="38"/>
      <c r="Q63" s="38"/>
      <c r="R63" s="38"/>
      <c r="S63" s="38"/>
      <c r="T63" s="38"/>
      <c r="U63" s="38"/>
      <c r="V63" s="38"/>
      <c r="W63" s="38"/>
      <c r="X63" s="38"/>
      <c r="Y63" s="38"/>
      <c r="Z63" s="38"/>
      <c r="AA63" s="38"/>
      <c r="AB63" s="38"/>
      <c r="AC63" s="38"/>
      <c r="AD63" s="38"/>
      <c r="AE63" s="38"/>
      <c r="AF63" s="38"/>
      <c r="AG63" s="38"/>
      <c r="AH63" s="38"/>
      <c r="AI63" s="38"/>
      <c r="AJ63" s="38"/>
      <c r="AK63" s="38"/>
      <c r="AL63" s="38"/>
      <c r="AM63" s="38"/>
      <c r="AN63" s="38"/>
      <c r="AO63" s="38"/>
      <c r="AP63" s="38"/>
      <c r="AQ63" s="38"/>
      <c r="AR63" s="38"/>
      <c r="AS63" s="38"/>
      <c r="AT63" s="38"/>
      <c r="AU63" s="38"/>
      <c r="AV63" s="38"/>
      <c r="AW63" s="38"/>
      <c r="AX63" s="38"/>
      <c r="AY63" s="38"/>
      <c r="AZ63" s="38"/>
      <c r="BA63" s="38"/>
      <c r="BB63" s="38"/>
      <c r="BC63" s="38"/>
      <c r="BD63" s="38"/>
      <c r="BE63" s="38"/>
      <c r="BF63" s="38"/>
      <c r="BG63" s="38"/>
      <c r="BH63" s="38"/>
      <c r="BI63" s="38"/>
      <c r="BJ63" s="38"/>
      <c r="BK63" s="38"/>
      <c r="BL63" s="38"/>
      <c r="BM63" s="38"/>
      <c r="BN63" s="38"/>
      <c r="BO63" s="38"/>
      <c r="BP63" s="38"/>
      <c r="BQ63" s="38"/>
      <c r="BR63" s="38"/>
      <c r="BS63" s="38"/>
      <c r="BT63" s="38"/>
      <c r="BU63" s="38"/>
      <c r="BV63" s="38"/>
      <c r="BW63" s="38"/>
      <c r="BX63" s="38"/>
      <c r="BY63" s="38"/>
      <c r="BZ63" s="38"/>
      <c r="CA63" s="38"/>
      <c r="CB63" s="38"/>
    </row>
    <row r="64" spans="1:80" x14ac:dyDescent="0.35">
      <c r="A64" s="38"/>
      <c r="B64" s="38"/>
      <c r="C64" s="38"/>
      <c r="D64" s="38"/>
      <c r="E64" s="38"/>
      <c r="F64" s="38"/>
      <c r="G64" s="38"/>
      <c r="H64" s="38"/>
      <c r="I64" s="38"/>
      <c r="J64" s="38"/>
      <c r="K64" s="38"/>
      <c r="L64" s="38"/>
      <c r="M64" s="38"/>
      <c r="N64" s="38"/>
      <c r="O64" s="38"/>
      <c r="P64" s="38"/>
      <c r="Q64" s="38"/>
      <c r="R64" s="38"/>
      <c r="S64" s="38"/>
      <c r="T64" s="38"/>
      <c r="U64" s="38"/>
      <c r="V64" s="38"/>
      <c r="W64" s="38"/>
      <c r="X64" s="38"/>
      <c r="Y64" s="38"/>
      <c r="Z64" s="38"/>
      <c r="AA64" s="38"/>
      <c r="AB64" s="38"/>
      <c r="AC64" s="38"/>
      <c r="AD64" s="38"/>
      <c r="AE64" s="38"/>
      <c r="AF64" s="38"/>
      <c r="AG64" s="38"/>
      <c r="AH64" s="38"/>
      <c r="AI64" s="38"/>
      <c r="AJ64" s="38"/>
      <c r="AK64" s="38"/>
      <c r="AL64" s="38"/>
      <c r="AM64" s="38"/>
      <c r="AN64" s="38"/>
      <c r="AO64" s="38"/>
      <c r="AP64" s="38"/>
      <c r="AQ64" s="38"/>
      <c r="AR64" s="38"/>
      <c r="AS64" s="38"/>
      <c r="AT64" s="38"/>
      <c r="AU64" s="38"/>
      <c r="AV64" s="38"/>
      <c r="AW64" s="38"/>
      <c r="AX64" s="38"/>
      <c r="AY64" s="38"/>
      <c r="AZ64" s="38"/>
      <c r="BA64" s="38"/>
      <c r="BB64" s="38"/>
      <c r="BC64" s="38"/>
      <c r="BD64" s="38"/>
      <c r="BE64" s="38"/>
      <c r="BF64" s="38"/>
      <c r="BG64" s="38"/>
      <c r="BH64" s="38"/>
      <c r="BI64" s="38"/>
      <c r="BJ64" s="38"/>
      <c r="BK64" s="38"/>
      <c r="BL64" s="38"/>
      <c r="BM64" s="38"/>
      <c r="BN64" s="38"/>
      <c r="BO64" s="38"/>
      <c r="BP64" s="38"/>
      <c r="BQ64" s="38"/>
      <c r="BR64" s="38"/>
      <c r="BS64" s="38"/>
      <c r="BT64" s="38"/>
      <c r="BU64" s="38"/>
      <c r="BV64" s="38"/>
      <c r="BW64" s="38"/>
      <c r="BX64" s="38"/>
      <c r="BY64" s="38"/>
      <c r="BZ64" s="38"/>
      <c r="CA64" s="38"/>
      <c r="CB64" s="38"/>
    </row>
    <row r="65" spans="1:80" x14ac:dyDescent="0.35">
      <c r="A65" s="38"/>
      <c r="B65" s="38"/>
      <c r="C65" s="38"/>
      <c r="D65" s="38"/>
      <c r="E65" s="38"/>
      <c r="F65" s="38"/>
      <c r="G65" s="38"/>
      <c r="H65" s="38"/>
      <c r="I65" s="38"/>
      <c r="J65" s="38"/>
      <c r="K65" s="38"/>
      <c r="L65" s="38"/>
      <c r="M65" s="38"/>
      <c r="N65" s="38"/>
      <c r="O65" s="38"/>
      <c r="P65" s="38"/>
      <c r="Q65" s="38"/>
      <c r="R65" s="38"/>
      <c r="S65" s="38"/>
      <c r="T65" s="38"/>
      <c r="U65" s="38"/>
      <c r="V65" s="38"/>
      <c r="W65" s="38"/>
      <c r="X65" s="38"/>
      <c r="Y65" s="38"/>
      <c r="Z65" s="38"/>
      <c r="AA65" s="38"/>
      <c r="AB65" s="38"/>
      <c r="AC65" s="38"/>
      <c r="AD65" s="38"/>
      <c r="AE65" s="38"/>
      <c r="AF65" s="38"/>
      <c r="AG65" s="38"/>
      <c r="AH65" s="38"/>
      <c r="AI65" s="38"/>
      <c r="AJ65" s="38"/>
      <c r="AK65" s="38"/>
      <c r="AL65" s="38"/>
      <c r="AM65" s="38"/>
      <c r="AN65" s="38"/>
      <c r="AO65" s="38"/>
      <c r="AP65" s="38"/>
      <c r="AQ65" s="38"/>
      <c r="AR65" s="38"/>
      <c r="AS65" s="38"/>
      <c r="AT65" s="38"/>
      <c r="AU65" s="38"/>
      <c r="AV65" s="38"/>
      <c r="AW65" s="38"/>
      <c r="AX65" s="38"/>
      <c r="AY65" s="38"/>
      <c r="AZ65" s="38"/>
      <c r="BA65" s="38"/>
      <c r="BB65" s="38"/>
      <c r="BC65" s="38"/>
      <c r="BD65" s="38"/>
      <c r="BE65" s="38"/>
      <c r="BF65" s="38"/>
      <c r="BG65" s="38"/>
      <c r="BH65" s="38"/>
      <c r="BI65" s="38"/>
      <c r="BJ65" s="38"/>
      <c r="BK65" s="38"/>
      <c r="BL65" s="38"/>
      <c r="BM65" s="38"/>
      <c r="BN65" s="38"/>
      <c r="BO65" s="38"/>
      <c r="BP65" s="38"/>
      <c r="BQ65" s="38"/>
      <c r="BR65" s="38"/>
      <c r="BS65" s="38"/>
      <c r="BT65" s="38"/>
      <c r="BU65" s="38"/>
      <c r="BV65" s="38"/>
      <c r="BW65" s="38"/>
      <c r="BX65" s="38"/>
      <c r="BY65" s="38"/>
      <c r="BZ65" s="38"/>
      <c r="CA65" s="38"/>
      <c r="CB65" s="38"/>
    </row>
    <row r="66" spans="1:80" x14ac:dyDescent="0.35">
      <c r="A66" s="38"/>
      <c r="B66" s="38"/>
      <c r="C66" s="38"/>
      <c r="D66" s="38"/>
      <c r="E66" s="38"/>
      <c r="F66" s="38"/>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c r="AP66" s="38"/>
      <c r="AQ66" s="38"/>
      <c r="AR66" s="38"/>
      <c r="AS66" s="38"/>
      <c r="AT66" s="38"/>
      <c r="AU66" s="38"/>
      <c r="AV66" s="38"/>
      <c r="AW66" s="38"/>
      <c r="AX66" s="38"/>
      <c r="AY66" s="38"/>
      <c r="AZ66" s="38"/>
      <c r="BA66" s="38"/>
      <c r="BB66" s="38"/>
      <c r="BC66" s="38"/>
      <c r="BD66" s="38"/>
      <c r="BE66" s="38"/>
      <c r="BF66" s="38"/>
      <c r="BG66" s="38"/>
      <c r="BH66" s="38"/>
      <c r="BI66" s="38"/>
      <c r="BJ66" s="38"/>
      <c r="BK66" s="38"/>
      <c r="BL66" s="38"/>
      <c r="BM66" s="38"/>
      <c r="BN66" s="38"/>
      <c r="BO66" s="38"/>
      <c r="BP66" s="38"/>
      <c r="BQ66" s="38"/>
      <c r="BR66" s="38"/>
      <c r="BS66" s="38"/>
      <c r="BT66" s="38"/>
      <c r="BU66" s="38"/>
      <c r="BV66" s="38"/>
      <c r="BW66" s="38"/>
      <c r="BX66" s="38"/>
      <c r="BY66" s="38"/>
      <c r="BZ66" s="38"/>
      <c r="CA66" s="38"/>
      <c r="CB66" s="38"/>
    </row>
    <row r="67" spans="1:80" x14ac:dyDescent="0.35">
      <c r="A67" s="38"/>
      <c r="B67" s="38"/>
      <c r="C67" s="38"/>
      <c r="D67" s="38"/>
      <c r="E67" s="38"/>
      <c r="F67" s="38"/>
      <c r="G67" s="38"/>
      <c r="H67" s="38"/>
      <c r="I67" s="38"/>
      <c r="J67" s="38"/>
      <c r="K67" s="38"/>
      <c r="L67" s="38"/>
      <c r="M67" s="38"/>
      <c r="N67" s="38"/>
      <c r="O67" s="38"/>
      <c r="P67" s="38"/>
      <c r="Q67" s="38"/>
      <c r="R67" s="38"/>
      <c r="S67" s="38"/>
      <c r="T67" s="38"/>
      <c r="U67" s="38"/>
      <c r="V67" s="38"/>
      <c r="W67" s="38"/>
      <c r="X67" s="38"/>
      <c r="Y67" s="38"/>
      <c r="Z67" s="38"/>
      <c r="AA67" s="38"/>
      <c r="AB67" s="38"/>
      <c r="AC67" s="38"/>
      <c r="AD67" s="38"/>
      <c r="AE67" s="38"/>
      <c r="AF67" s="38"/>
      <c r="AG67" s="38"/>
      <c r="AH67" s="38"/>
      <c r="AI67" s="38"/>
      <c r="AJ67" s="38"/>
      <c r="AK67" s="38"/>
      <c r="AL67" s="38"/>
      <c r="AM67" s="38"/>
      <c r="AN67" s="38"/>
      <c r="AO67" s="38"/>
      <c r="AP67" s="38"/>
      <c r="AQ67" s="38"/>
      <c r="AR67" s="38"/>
      <c r="AS67" s="38"/>
      <c r="AT67" s="38"/>
      <c r="AU67" s="38"/>
      <c r="AV67" s="38"/>
      <c r="AW67" s="38"/>
      <c r="AX67" s="38"/>
      <c r="AY67" s="38"/>
      <c r="AZ67" s="38"/>
      <c r="BA67" s="38"/>
      <c r="BB67" s="38"/>
      <c r="BC67" s="38"/>
      <c r="BD67" s="38"/>
      <c r="BE67" s="38"/>
      <c r="BF67" s="38"/>
      <c r="BG67" s="38"/>
      <c r="BH67" s="38"/>
      <c r="BI67" s="38"/>
      <c r="BJ67" s="38"/>
      <c r="BK67" s="38"/>
      <c r="BL67" s="38"/>
      <c r="BM67" s="38"/>
      <c r="BN67" s="38"/>
      <c r="BO67" s="38"/>
      <c r="BP67" s="38"/>
      <c r="BQ67" s="38"/>
      <c r="BR67" s="38"/>
      <c r="BS67" s="38"/>
      <c r="BT67" s="38"/>
      <c r="BU67" s="38"/>
      <c r="BV67" s="38"/>
      <c r="BW67" s="38"/>
      <c r="BX67" s="38"/>
      <c r="BY67" s="38"/>
      <c r="BZ67" s="38"/>
      <c r="CA67" s="38"/>
      <c r="CB67" s="38"/>
    </row>
    <row r="68" spans="1:80" x14ac:dyDescent="0.35">
      <c r="A68" s="38"/>
      <c r="B68" s="38"/>
      <c r="C68" s="38"/>
      <c r="D68" s="38"/>
      <c r="E68" s="38"/>
      <c r="F68" s="38"/>
      <c r="G68" s="38"/>
      <c r="H68" s="38"/>
      <c r="I68" s="38"/>
      <c r="J68" s="38"/>
      <c r="K68" s="38"/>
      <c r="L68" s="38"/>
      <c r="M68" s="38"/>
      <c r="N68" s="38"/>
      <c r="O68" s="38"/>
      <c r="P68" s="38"/>
      <c r="Q68" s="38"/>
      <c r="R68" s="38"/>
      <c r="S68" s="38"/>
      <c r="T68" s="38"/>
      <c r="U68" s="38"/>
      <c r="V68" s="38"/>
      <c r="W68" s="38"/>
      <c r="X68" s="38"/>
      <c r="Y68" s="38"/>
      <c r="Z68" s="38"/>
      <c r="AA68" s="38"/>
      <c r="AB68" s="38"/>
      <c r="AC68" s="38"/>
      <c r="AD68" s="38"/>
      <c r="AE68" s="38"/>
      <c r="AF68" s="38"/>
      <c r="AG68" s="38"/>
      <c r="AH68" s="38"/>
      <c r="AI68" s="38"/>
      <c r="AJ68" s="38"/>
      <c r="AK68" s="38"/>
      <c r="AL68" s="38"/>
      <c r="AM68" s="38"/>
      <c r="AN68" s="38"/>
      <c r="AO68" s="38"/>
      <c r="AP68" s="38"/>
      <c r="AQ68" s="38"/>
      <c r="AR68" s="38"/>
      <c r="AS68" s="38"/>
      <c r="AT68" s="38"/>
      <c r="AU68" s="38"/>
      <c r="AV68" s="38"/>
      <c r="AW68" s="38"/>
      <c r="AX68" s="38"/>
      <c r="AY68" s="38"/>
      <c r="AZ68" s="38"/>
      <c r="BA68" s="38"/>
      <c r="BB68" s="38"/>
      <c r="BC68" s="38"/>
      <c r="BD68" s="38"/>
      <c r="BE68" s="38"/>
      <c r="BF68" s="38"/>
      <c r="BG68" s="38"/>
      <c r="BH68" s="38"/>
      <c r="BI68" s="38"/>
      <c r="BJ68" s="38"/>
      <c r="BK68" s="38"/>
      <c r="BL68" s="38"/>
      <c r="BM68" s="38"/>
      <c r="BN68" s="38"/>
      <c r="BO68" s="38"/>
      <c r="BP68" s="38"/>
      <c r="BQ68" s="38"/>
      <c r="BR68" s="38"/>
      <c r="BS68" s="38"/>
      <c r="BT68" s="38"/>
      <c r="BU68" s="38"/>
      <c r="BV68" s="38"/>
      <c r="BW68" s="38"/>
      <c r="BX68" s="38"/>
      <c r="BY68" s="38"/>
      <c r="BZ68" s="38"/>
      <c r="CA68" s="38"/>
      <c r="CB68" s="38"/>
    </row>
    <row r="69" spans="1:80" x14ac:dyDescent="0.35">
      <c r="A69" s="38"/>
      <c r="B69" s="38"/>
      <c r="C69" s="38"/>
      <c r="D69" s="38"/>
      <c r="E69" s="38"/>
      <c r="F69" s="38"/>
      <c r="G69" s="38"/>
      <c r="H69" s="38"/>
      <c r="I69" s="38"/>
      <c r="J69" s="38"/>
      <c r="K69" s="38"/>
      <c r="L69" s="38"/>
      <c r="M69" s="38"/>
      <c r="N69" s="38"/>
      <c r="O69" s="38"/>
      <c r="P69" s="38"/>
      <c r="Q69" s="38"/>
      <c r="R69" s="38"/>
      <c r="S69" s="38"/>
      <c r="T69" s="38"/>
      <c r="U69" s="38"/>
      <c r="V69" s="38"/>
      <c r="W69" s="38"/>
      <c r="X69" s="38"/>
      <c r="Y69" s="38"/>
      <c r="Z69" s="38"/>
      <c r="AA69" s="38"/>
      <c r="AB69" s="38"/>
      <c r="AC69" s="38"/>
      <c r="AD69" s="38"/>
      <c r="AE69" s="38"/>
      <c r="AF69" s="38"/>
      <c r="AG69" s="38"/>
      <c r="AH69" s="38"/>
      <c r="AI69" s="38"/>
      <c r="AJ69" s="38"/>
      <c r="AK69" s="38"/>
      <c r="AL69" s="38"/>
      <c r="AM69" s="38"/>
      <c r="AN69" s="38"/>
      <c r="AO69" s="38"/>
      <c r="AP69" s="38"/>
      <c r="AQ69" s="38"/>
      <c r="AR69" s="38"/>
      <c r="AS69" s="38"/>
      <c r="AT69" s="38"/>
      <c r="AU69" s="38"/>
      <c r="AV69" s="38"/>
      <c r="AW69" s="38"/>
      <c r="AX69" s="38"/>
      <c r="AY69" s="38"/>
      <c r="AZ69" s="38"/>
      <c r="BA69" s="38"/>
      <c r="BB69" s="38"/>
      <c r="BC69" s="38"/>
      <c r="BD69" s="38"/>
      <c r="BE69" s="38"/>
      <c r="BF69" s="38"/>
      <c r="BG69" s="38"/>
      <c r="BH69" s="38"/>
      <c r="BI69" s="38"/>
      <c r="BJ69" s="38"/>
      <c r="BK69" s="38"/>
      <c r="BL69" s="38"/>
      <c r="BM69" s="38"/>
      <c r="BN69" s="38"/>
      <c r="BO69" s="38"/>
      <c r="BP69" s="38"/>
      <c r="BQ69" s="38"/>
      <c r="BR69" s="38"/>
      <c r="BS69" s="38"/>
      <c r="BT69" s="38"/>
      <c r="BU69" s="38"/>
      <c r="BV69" s="38"/>
      <c r="BW69" s="38"/>
      <c r="BX69" s="38"/>
      <c r="BY69" s="38"/>
      <c r="BZ69" s="38"/>
      <c r="CA69" s="38"/>
      <c r="CB69" s="38"/>
    </row>
    <row r="70" spans="1:80" x14ac:dyDescent="0.35">
      <c r="A70" s="38"/>
      <c r="B70" s="38"/>
      <c r="C70" s="38"/>
      <c r="D70" s="38"/>
      <c r="E70" s="38"/>
      <c r="F70" s="38"/>
      <c r="G70" s="38"/>
      <c r="H70" s="38"/>
      <c r="I70" s="38"/>
      <c r="J70" s="38"/>
      <c r="K70" s="38"/>
      <c r="L70" s="38"/>
      <c r="M70" s="38"/>
      <c r="N70" s="38"/>
      <c r="O70" s="38"/>
      <c r="P70" s="38"/>
      <c r="Q70" s="38"/>
      <c r="R70" s="38"/>
      <c r="S70" s="38"/>
      <c r="T70" s="38"/>
      <c r="U70" s="38"/>
      <c r="V70" s="38"/>
      <c r="W70" s="38"/>
      <c r="X70" s="38"/>
      <c r="Y70" s="38"/>
      <c r="Z70" s="38"/>
      <c r="AA70" s="38"/>
      <c r="AB70" s="38"/>
      <c r="AC70" s="38"/>
      <c r="AD70" s="38"/>
      <c r="AE70" s="38"/>
      <c r="AF70" s="38"/>
      <c r="AG70" s="38"/>
      <c r="AH70" s="38"/>
      <c r="AI70" s="38"/>
      <c r="AJ70" s="38"/>
      <c r="AK70" s="38"/>
      <c r="AL70" s="38"/>
      <c r="AM70" s="38"/>
      <c r="AN70" s="38"/>
      <c r="AO70" s="38"/>
      <c r="AP70" s="38"/>
      <c r="AQ70" s="38"/>
      <c r="AR70" s="38"/>
      <c r="AS70" s="38"/>
      <c r="AT70" s="38"/>
      <c r="AU70" s="38"/>
      <c r="AV70" s="38"/>
      <c r="AW70" s="38"/>
      <c r="AX70" s="38"/>
      <c r="AY70" s="38"/>
      <c r="AZ70" s="38"/>
      <c r="BA70" s="38"/>
      <c r="BB70" s="38"/>
      <c r="BC70" s="38"/>
      <c r="BD70" s="38"/>
      <c r="BE70" s="38"/>
      <c r="BF70" s="38"/>
      <c r="BG70" s="38"/>
      <c r="BH70" s="38"/>
      <c r="BI70" s="38"/>
      <c r="BJ70" s="38"/>
      <c r="BK70" s="38"/>
      <c r="BL70" s="38"/>
      <c r="BM70" s="38"/>
      <c r="BN70" s="38"/>
      <c r="BO70" s="38"/>
      <c r="BP70" s="38"/>
      <c r="BQ70" s="38"/>
      <c r="BR70" s="38"/>
      <c r="BS70" s="38"/>
      <c r="BT70" s="38"/>
      <c r="BU70" s="38"/>
      <c r="BV70" s="38"/>
      <c r="BW70" s="38"/>
      <c r="BX70" s="38"/>
      <c r="BY70" s="38"/>
      <c r="BZ70" s="38"/>
      <c r="CA70" s="38"/>
      <c r="CB70" s="38"/>
    </row>
    <row r="71" spans="1:80" x14ac:dyDescent="0.35">
      <c r="A71" s="38"/>
      <c r="B71" s="38"/>
      <c r="C71" s="38"/>
      <c r="D71" s="38"/>
      <c r="E71" s="38"/>
      <c r="F71" s="38"/>
      <c r="G71" s="38"/>
      <c r="H71" s="38"/>
      <c r="I71" s="38"/>
      <c r="J71" s="38"/>
      <c r="K71" s="38"/>
      <c r="L71" s="38"/>
      <c r="M71" s="38"/>
      <c r="N71" s="38"/>
      <c r="O71" s="38"/>
      <c r="P71" s="38"/>
      <c r="Q71" s="38"/>
      <c r="R71" s="38"/>
      <c r="S71" s="38"/>
      <c r="T71" s="38"/>
      <c r="U71" s="38"/>
      <c r="V71" s="38"/>
      <c r="W71" s="38"/>
      <c r="X71" s="38"/>
      <c r="Y71" s="38"/>
      <c r="Z71" s="38"/>
      <c r="AA71" s="38"/>
      <c r="AB71" s="38"/>
      <c r="AC71" s="38"/>
      <c r="AD71" s="38"/>
      <c r="AE71" s="38"/>
      <c r="AF71" s="38"/>
      <c r="AG71" s="38"/>
      <c r="AH71" s="38"/>
      <c r="AI71" s="38"/>
      <c r="AJ71" s="38"/>
      <c r="AK71" s="38"/>
      <c r="AL71" s="38"/>
      <c r="AM71" s="38"/>
      <c r="AN71" s="38"/>
      <c r="AO71" s="38"/>
      <c r="AP71" s="38"/>
      <c r="AQ71" s="38"/>
      <c r="AR71" s="38"/>
      <c r="AS71" s="38"/>
      <c r="AT71" s="38"/>
      <c r="AU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38"/>
      <c r="BU71" s="38"/>
      <c r="BV71" s="38"/>
      <c r="BW71" s="38"/>
      <c r="BX71" s="38"/>
      <c r="BY71" s="38"/>
      <c r="BZ71" s="38"/>
      <c r="CA71" s="38"/>
      <c r="CB71" s="38"/>
    </row>
    <row r="72" spans="1:80" x14ac:dyDescent="0.35">
      <c r="A72" s="38"/>
      <c r="B72" s="38"/>
      <c r="C72" s="38"/>
      <c r="D72" s="38"/>
      <c r="E72" s="38"/>
      <c r="F72" s="38"/>
      <c r="G72" s="38"/>
      <c r="H72" s="38"/>
      <c r="I72" s="38"/>
      <c r="J72" s="38"/>
      <c r="K72" s="38"/>
      <c r="L72" s="38"/>
      <c r="M72" s="38"/>
      <c r="N72" s="38"/>
      <c r="O72" s="38"/>
      <c r="P72" s="38"/>
      <c r="Q72" s="38"/>
      <c r="R72" s="38"/>
      <c r="S72" s="38"/>
      <c r="T72" s="38"/>
      <c r="U72" s="38"/>
      <c r="V72" s="38"/>
      <c r="W72" s="38"/>
      <c r="X72" s="38"/>
      <c r="Y72" s="38"/>
      <c r="Z72" s="38"/>
      <c r="AA72" s="38"/>
      <c r="AB72" s="38"/>
      <c r="AC72" s="38"/>
      <c r="AD72" s="38"/>
      <c r="AE72" s="38"/>
      <c r="AF72" s="38"/>
      <c r="AG72" s="38"/>
      <c r="AH72" s="38"/>
      <c r="AI72" s="38"/>
      <c r="AJ72" s="38"/>
      <c r="AK72" s="38"/>
      <c r="AL72" s="38"/>
      <c r="AM72" s="38"/>
      <c r="AN72" s="38"/>
      <c r="AO72" s="38"/>
      <c r="AP72" s="38"/>
      <c r="AQ72" s="38"/>
      <c r="AR72" s="38"/>
      <c r="AS72" s="38"/>
      <c r="AT72" s="38"/>
      <c r="AU72" s="38"/>
      <c r="AV72" s="38"/>
      <c r="AW72" s="38"/>
      <c r="AX72" s="38"/>
      <c r="AY72" s="38"/>
      <c r="AZ72" s="38"/>
      <c r="BA72" s="38"/>
      <c r="BB72" s="38"/>
      <c r="BC72" s="38"/>
      <c r="BD72" s="38"/>
      <c r="BE72" s="38"/>
      <c r="BF72" s="38"/>
      <c r="BG72" s="38"/>
      <c r="BH72" s="38"/>
      <c r="BI72" s="38"/>
      <c r="BJ72" s="38"/>
      <c r="BK72" s="38"/>
    </row>
    <row r="73" spans="1:80" x14ac:dyDescent="0.35">
      <c r="A73" s="38"/>
      <c r="B73" s="38"/>
      <c r="C73" s="38"/>
      <c r="D73" s="38"/>
      <c r="E73" s="38"/>
      <c r="F73" s="38"/>
      <c r="G73" s="38"/>
      <c r="H73" s="38"/>
      <c r="I73" s="38"/>
      <c r="J73" s="38"/>
      <c r="K73" s="38"/>
      <c r="L73" s="38"/>
      <c r="M73" s="38"/>
      <c r="N73" s="38"/>
      <c r="O73" s="38"/>
      <c r="P73" s="38"/>
      <c r="Q73" s="38"/>
      <c r="R73" s="38"/>
      <c r="S73" s="38"/>
      <c r="T73" s="38"/>
      <c r="U73" s="38"/>
      <c r="V73" s="38"/>
      <c r="W73" s="38"/>
      <c r="X73" s="38"/>
      <c r="Y73" s="38"/>
      <c r="Z73" s="38"/>
      <c r="AA73" s="38"/>
      <c r="AB73" s="38"/>
      <c r="AC73" s="38"/>
      <c r="AD73" s="38"/>
      <c r="AE73" s="38"/>
      <c r="AF73" s="38"/>
      <c r="AG73" s="38"/>
      <c r="AH73" s="38"/>
      <c r="AI73" s="38"/>
      <c r="AJ73" s="38"/>
      <c r="AK73" s="38"/>
      <c r="AL73" s="38"/>
      <c r="AM73" s="38"/>
      <c r="AN73" s="38"/>
      <c r="AO73" s="38"/>
      <c r="AP73" s="38"/>
      <c r="AQ73" s="38"/>
      <c r="AR73" s="38"/>
      <c r="AS73" s="38"/>
      <c r="AT73" s="38"/>
      <c r="AU73" s="38"/>
      <c r="AV73" s="38"/>
      <c r="AW73" s="38"/>
      <c r="AX73" s="38"/>
      <c r="AY73" s="38"/>
      <c r="AZ73" s="38"/>
      <c r="BA73" s="38"/>
      <c r="BB73" s="38"/>
      <c r="BC73" s="38"/>
      <c r="BD73" s="38"/>
      <c r="BE73" s="38"/>
      <c r="BF73" s="38"/>
      <c r="BG73" s="38"/>
      <c r="BH73" s="38"/>
      <c r="BI73" s="38"/>
      <c r="BJ73" s="38"/>
      <c r="BK73" s="38"/>
    </row>
    <row r="74" spans="1:80" x14ac:dyDescent="0.35">
      <c r="A74" s="38"/>
      <c r="B74" s="38"/>
      <c r="C74" s="38"/>
      <c r="D74" s="38"/>
      <c r="E74" s="38"/>
      <c r="F74" s="38"/>
      <c r="G74" s="38"/>
      <c r="H74" s="38"/>
      <c r="I74" s="38"/>
      <c r="J74" s="38"/>
      <c r="K74" s="38"/>
      <c r="L74" s="38"/>
      <c r="M74" s="38"/>
      <c r="N74" s="38"/>
      <c r="O74" s="38"/>
      <c r="P74" s="38"/>
      <c r="Q74" s="38"/>
      <c r="R74" s="38"/>
      <c r="S74" s="38"/>
      <c r="T74" s="38"/>
      <c r="U74" s="38"/>
      <c r="V74" s="38"/>
      <c r="W74" s="38"/>
      <c r="X74" s="38"/>
      <c r="Y74" s="38"/>
      <c r="Z74" s="38"/>
      <c r="AA74" s="38"/>
      <c r="AB74" s="38"/>
      <c r="AC74" s="38"/>
      <c r="AD74" s="38"/>
      <c r="AE74" s="38"/>
      <c r="AF74" s="38"/>
      <c r="AG74" s="38"/>
      <c r="AH74" s="38"/>
      <c r="AI74" s="38"/>
      <c r="AJ74" s="38"/>
      <c r="AK74" s="38"/>
      <c r="AL74" s="38"/>
      <c r="AM74" s="38"/>
      <c r="AN74" s="38"/>
      <c r="AO74" s="38"/>
      <c r="AP74" s="38"/>
      <c r="AQ74" s="38"/>
      <c r="AR74" s="38"/>
      <c r="AS74" s="38"/>
      <c r="AT74" s="38"/>
      <c r="AU74" s="38"/>
      <c r="AV74" s="38"/>
      <c r="AW74" s="38"/>
      <c r="AX74" s="38"/>
      <c r="AY74" s="38"/>
      <c r="AZ74" s="38"/>
      <c r="BA74" s="38"/>
      <c r="BB74" s="38"/>
      <c r="BC74" s="38"/>
      <c r="BD74" s="38"/>
      <c r="BE74" s="38"/>
      <c r="BF74" s="38"/>
      <c r="BG74" s="38"/>
      <c r="BH74" s="38"/>
      <c r="BI74" s="38"/>
      <c r="BJ74" s="38"/>
      <c r="BK74" s="38"/>
    </row>
    <row r="75" spans="1:80" x14ac:dyDescent="0.35">
      <c r="A75" s="38"/>
      <c r="B75" s="38"/>
      <c r="C75" s="38"/>
      <c r="D75" s="38"/>
      <c r="E75" s="38"/>
      <c r="F75" s="38"/>
      <c r="G75" s="38"/>
      <c r="H75" s="38"/>
      <c r="I75" s="38"/>
      <c r="J75" s="38"/>
      <c r="K75" s="38"/>
      <c r="L75" s="38"/>
      <c r="M75" s="38"/>
      <c r="N75" s="38"/>
      <c r="O75" s="38"/>
      <c r="P75" s="38"/>
      <c r="Q75" s="38"/>
      <c r="R75" s="38"/>
      <c r="S75" s="38"/>
      <c r="T75" s="38"/>
      <c r="U75" s="38"/>
      <c r="V75" s="38"/>
      <c r="W75" s="38"/>
      <c r="X75" s="38"/>
      <c r="Y75" s="38"/>
      <c r="Z75" s="38"/>
      <c r="AA75" s="38"/>
      <c r="AB75" s="38"/>
      <c r="AC75" s="38"/>
      <c r="AD75" s="38"/>
      <c r="AE75" s="38"/>
      <c r="AF75" s="38"/>
      <c r="AG75" s="38"/>
      <c r="AH75" s="38"/>
      <c r="AI75" s="38"/>
      <c r="AJ75" s="38"/>
      <c r="AK75" s="38"/>
      <c r="AL75" s="38"/>
      <c r="AM75" s="38"/>
      <c r="AN75" s="38"/>
      <c r="AO75" s="38"/>
      <c r="AP75" s="38"/>
      <c r="AQ75" s="38"/>
      <c r="AR75" s="38"/>
      <c r="AS75" s="38"/>
      <c r="AT75" s="38"/>
      <c r="AU75" s="38"/>
      <c r="AV75" s="38"/>
      <c r="AW75" s="38"/>
      <c r="AX75" s="38"/>
      <c r="AY75" s="38"/>
      <c r="AZ75" s="38"/>
      <c r="BA75" s="38"/>
      <c r="BB75" s="38"/>
      <c r="BC75" s="38"/>
      <c r="BD75" s="38"/>
      <c r="BE75" s="38"/>
      <c r="BF75" s="38"/>
      <c r="BG75" s="38"/>
      <c r="BH75" s="38"/>
      <c r="BI75" s="38"/>
      <c r="BJ75" s="38"/>
      <c r="BK75" s="38"/>
    </row>
    <row r="76" spans="1:80" x14ac:dyDescent="0.35">
      <c r="A76" s="38"/>
      <c r="B76" s="38"/>
      <c r="C76" s="38"/>
      <c r="D76" s="38"/>
      <c r="E76" s="38"/>
      <c r="F76" s="38"/>
      <c r="G76" s="38"/>
      <c r="H76" s="38"/>
      <c r="I76" s="38"/>
      <c r="J76" s="38"/>
      <c r="K76" s="38"/>
      <c r="L76" s="38"/>
      <c r="M76" s="38"/>
      <c r="N76" s="38"/>
      <c r="O76" s="38"/>
      <c r="P76" s="38"/>
      <c r="Q76" s="38"/>
      <c r="R76" s="38"/>
      <c r="S76" s="38"/>
      <c r="T76" s="38"/>
      <c r="U76" s="38"/>
      <c r="V76" s="38"/>
      <c r="W76" s="38"/>
      <c r="X76" s="38"/>
      <c r="Y76" s="38"/>
      <c r="Z76" s="38"/>
      <c r="AA76" s="38"/>
      <c r="AB76" s="38"/>
      <c r="AC76" s="38"/>
      <c r="AD76" s="38"/>
      <c r="AE76" s="38"/>
      <c r="AF76" s="38"/>
      <c r="AG76" s="38"/>
      <c r="AH76" s="38"/>
      <c r="AI76" s="38"/>
      <c r="AJ76" s="38"/>
      <c r="AK76" s="38"/>
      <c r="AL76" s="38"/>
      <c r="AM76" s="38"/>
      <c r="AN76" s="38"/>
      <c r="AO76" s="38"/>
      <c r="AP76" s="38"/>
      <c r="AQ76" s="38"/>
      <c r="AR76" s="38"/>
      <c r="AS76" s="38"/>
      <c r="AT76" s="38"/>
      <c r="AU76" s="38"/>
      <c r="AV76" s="38"/>
      <c r="AW76" s="38"/>
      <c r="AX76" s="38"/>
      <c r="AY76" s="38"/>
      <c r="AZ76" s="38"/>
      <c r="BA76" s="38"/>
      <c r="BB76" s="38"/>
      <c r="BC76" s="38"/>
      <c r="BD76" s="38"/>
      <c r="BE76" s="38"/>
      <c r="BF76" s="38"/>
      <c r="BG76" s="38"/>
      <c r="BH76" s="38"/>
      <c r="BI76" s="38"/>
      <c r="BJ76" s="38"/>
      <c r="BK76" s="38"/>
    </row>
    <row r="77" spans="1:80" x14ac:dyDescent="0.35">
      <c r="A77" s="38"/>
      <c r="B77" s="38"/>
      <c r="C77" s="38"/>
      <c r="D77" s="38"/>
      <c r="E77" s="38"/>
      <c r="F77" s="38"/>
      <c r="G77" s="38"/>
      <c r="H77" s="38"/>
      <c r="I77" s="38"/>
      <c r="J77" s="38"/>
      <c r="K77" s="38"/>
      <c r="L77" s="38"/>
      <c r="M77" s="38"/>
      <c r="N77" s="38"/>
      <c r="O77" s="38"/>
      <c r="P77" s="38"/>
      <c r="Q77" s="38"/>
      <c r="R77" s="38"/>
      <c r="S77" s="38"/>
      <c r="T77" s="38"/>
      <c r="U77" s="38"/>
      <c r="V77" s="38"/>
      <c r="W77" s="38"/>
      <c r="X77" s="38"/>
      <c r="Y77" s="38"/>
      <c r="Z77" s="38"/>
      <c r="AA77" s="38"/>
      <c r="AB77" s="38"/>
      <c r="AC77" s="38"/>
      <c r="AD77" s="38"/>
      <c r="AE77" s="38"/>
      <c r="AF77" s="38"/>
      <c r="AG77" s="38"/>
      <c r="AH77" s="38"/>
      <c r="AI77" s="38"/>
      <c r="AJ77" s="38"/>
      <c r="AK77" s="38"/>
      <c r="AL77" s="38"/>
      <c r="AM77" s="38"/>
      <c r="AN77" s="38"/>
      <c r="AO77" s="38"/>
      <c r="AP77" s="38"/>
      <c r="AQ77" s="38"/>
      <c r="AR77" s="38"/>
      <c r="AS77" s="38"/>
      <c r="AT77" s="38"/>
      <c r="AU77" s="38"/>
      <c r="AV77" s="38"/>
      <c r="AW77" s="38"/>
      <c r="AX77" s="38"/>
      <c r="AY77" s="38"/>
      <c r="AZ77" s="38"/>
      <c r="BA77" s="38"/>
      <c r="BB77" s="38"/>
      <c r="BC77" s="38"/>
      <c r="BD77" s="38"/>
      <c r="BE77" s="38"/>
      <c r="BF77" s="38"/>
      <c r="BG77" s="38"/>
      <c r="BH77" s="38"/>
      <c r="BI77" s="38"/>
      <c r="BJ77" s="38"/>
      <c r="BK77" s="38"/>
    </row>
    <row r="78" spans="1:80" x14ac:dyDescent="0.35">
      <c r="A78" s="38"/>
      <c r="B78" s="38"/>
      <c r="C78" s="38"/>
      <c r="D78" s="38"/>
      <c r="E78" s="38"/>
      <c r="F78" s="38"/>
      <c r="G78" s="38"/>
      <c r="H78" s="38"/>
      <c r="I78" s="38"/>
      <c r="J78" s="38"/>
      <c r="K78" s="38"/>
      <c r="L78" s="38"/>
      <c r="M78" s="38"/>
      <c r="N78" s="38"/>
      <c r="O78" s="38"/>
      <c r="P78" s="38"/>
      <c r="Q78" s="38"/>
      <c r="R78" s="38"/>
      <c r="S78" s="38"/>
      <c r="T78" s="38"/>
      <c r="U78" s="38"/>
      <c r="V78" s="38"/>
      <c r="W78" s="38"/>
      <c r="X78" s="38"/>
      <c r="Y78" s="38"/>
      <c r="Z78" s="38"/>
      <c r="AA78" s="38"/>
      <c r="AB78" s="38"/>
      <c r="AC78" s="38"/>
      <c r="AD78" s="38"/>
      <c r="AE78" s="38"/>
      <c r="AF78" s="38"/>
      <c r="AG78" s="38"/>
      <c r="AH78" s="38"/>
      <c r="AI78" s="38"/>
      <c r="AJ78" s="38"/>
      <c r="AK78" s="38"/>
      <c r="AL78" s="38"/>
      <c r="AM78" s="38"/>
      <c r="AN78" s="38"/>
      <c r="AO78" s="38"/>
      <c r="AP78" s="38"/>
      <c r="AQ78" s="38"/>
      <c r="AR78" s="38"/>
      <c r="AS78" s="38"/>
      <c r="AT78" s="38"/>
      <c r="AU78" s="38"/>
      <c r="AV78" s="38"/>
      <c r="AW78" s="38"/>
      <c r="AX78" s="38"/>
      <c r="AY78" s="38"/>
      <c r="AZ78" s="38"/>
      <c r="BA78" s="38"/>
      <c r="BB78" s="38"/>
      <c r="BC78" s="38"/>
      <c r="BD78" s="38"/>
      <c r="BE78" s="38"/>
      <c r="BF78" s="38"/>
      <c r="BG78" s="38"/>
      <c r="BH78" s="38"/>
      <c r="BI78" s="38"/>
      <c r="BJ78" s="38"/>
      <c r="BK78" s="38"/>
    </row>
    <row r="79" spans="1:80" x14ac:dyDescent="0.35">
      <c r="A79" s="38"/>
      <c r="B79" s="38"/>
      <c r="C79" s="38"/>
      <c r="D79" s="38"/>
      <c r="E79" s="38"/>
      <c r="F79" s="38"/>
      <c r="G79" s="38"/>
      <c r="H79" s="38"/>
      <c r="I79" s="38"/>
      <c r="J79" s="38"/>
      <c r="K79" s="38"/>
      <c r="L79" s="38"/>
      <c r="M79" s="38"/>
      <c r="N79" s="38"/>
      <c r="O79" s="38"/>
      <c r="P79" s="38"/>
      <c r="Q79" s="38"/>
      <c r="R79" s="38"/>
      <c r="S79" s="38"/>
      <c r="T79" s="38"/>
      <c r="U79" s="38"/>
      <c r="V79" s="38"/>
      <c r="W79" s="38"/>
      <c r="X79" s="38"/>
      <c r="Y79" s="38"/>
      <c r="Z79" s="38"/>
      <c r="AA79" s="38"/>
      <c r="AB79" s="38"/>
      <c r="AC79" s="38"/>
      <c r="AD79" s="38"/>
      <c r="AE79" s="38"/>
      <c r="AF79" s="38"/>
      <c r="AG79" s="38"/>
      <c r="AH79" s="38"/>
      <c r="AI79" s="38"/>
      <c r="AJ79" s="38"/>
      <c r="AK79" s="38"/>
      <c r="AL79" s="38"/>
      <c r="AM79" s="38"/>
      <c r="AN79" s="38"/>
      <c r="AO79" s="38"/>
      <c r="AP79" s="38"/>
      <c r="AQ79" s="38"/>
      <c r="AR79" s="38"/>
      <c r="AS79" s="38"/>
      <c r="AT79" s="38"/>
      <c r="AU79" s="38"/>
      <c r="AV79" s="38"/>
      <c r="AW79" s="38"/>
      <c r="AX79" s="38"/>
      <c r="AY79" s="38"/>
      <c r="AZ79" s="38"/>
      <c r="BA79" s="38"/>
      <c r="BB79" s="38"/>
      <c r="BC79" s="38"/>
      <c r="BD79" s="38"/>
      <c r="BE79" s="38"/>
      <c r="BF79" s="38"/>
      <c r="BG79" s="38"/>
      <c r="BH79" s="38"/>
      <c r="BI79" s="38"/>
      <c r="BJ79" s="38"/>
      <c r="BK79" s="38"/>
    </row>
    <row r="80" spans="1:80" x14ac:dyDescent="0.35">
      <c r="A80" s="38"/>
      <c r="B80" s="38"/>
      <c r="C80" s="38"/>
      <c r="D80" s="38"/>
      <c r="E80" s="38"/>
      <c r="F80" s="38"/>
      <c r="G80" s="38"/>
      <c r="H80" s="38"/>
      <c r="I80" s="38"/>
      <c r="J80" s="38"/>
      <c r="K80" s="38"/>
      <c r="L80" s="38"/>
      <c r="M80" s="38"/>
      <c r="N80" s="38"/>
      <c r="O80" s="38"/>
      <c r="P80" s="38"/>
      <c r="Q80" s="38"/>
      <c r="R80" s="38"/>
      <c r="S80" s="38"/>
      <c r="T80" s="38"/>
      <c r="U80" s="38"/>
      <c r="V80" s="38"/>
      <c r="W80" s="38"/>
      <c r="X80" s="38"/>
      <c r="Y80" s="38"/>
      <c r="Z80" s="38"/>
      <c r="AA80" s="38"/>
      <c r="AB80" s="38"/>
      <c r="AC80" s="38"/>
      <c r="AD80" s="38"/>
      <c r="AE80" s="38"/>
      <c r="AF80" s="38"/>
      <c r="AG80" s="38"/>
      <c r="AH80" s="38"/>
      <c r="AI80" s="38"/>
      <c r="AJ80" s="38"/>
      <c r="AK80" s="38"/>
      <c r="AL80" s="38"/>
      <c r="AM80" s="38"/>
      <c r="AN80" s="38"/>
      <c r="AO80" s="38"/>
      <c r="AP80" s="38"/>
      <c r="AQ80" s="38"/>
      <c r="AR80" s="38"/>
      <c r="AS80" s="38"/>
      <c r="AT80" s="38"/>
      <c r="AU80" s="38"/>
      <c r="AV80" s="38"/>
      <c r="AW80" s="38"/>
      <c r="AX80" s="38"/>
      <c r="AY80" s="38"/>
      <c r="AZ80" s="38"/>
      <c r="BA80" s="38"/>
      <c r="BB80" s="38"/>
      <c r="BC80" s="38"/>
      <c r="BD80" s="38"/>
      <c r="BE80" s="38"/>
      <c r="BF80" s="38"/>
      <c r="BG80" s="38"/>
      <c r="BH80" s="38"/>
      <c r="BI80" s="38"/>
      <c r="BJ80" s="38"/>
      <c r="BK80" s="38"/>
    </row>
    <row r="81" spans="1:63" x14ac:dyDescent="0.35">
      <c r="A81" s="38"/>
      <c r="B81" s="38"/>
      <c r="C81" s="38"/>
      <c r="D81" s="38"/>
      <c r="E81" s="38"/>
      <c r="F81" s="38"/>
      <c r="G81" s="38"/>
      <c r="H81" s="38"/>
      <c r="I81" s="38"/>
      <c r="J81" s="38"/>
      <c r="K81" s="38"/>
      <c r="L81" s="38"/>
      <c r="M81" s="38"/>
      <c r="N81" s="38"/>
      <c r="O81" s="38"/>
      <c r="P81" s="38"/>
      <c r="Q81" s="38"/>
      <c r="R81" s="38"/>
      <c r="S81" s="38"/>
      <c r="T81" s="38"/>
      <c r="U81" s="38"/>
      <c r="V81" s="38"/>
      <c r="W81" s="38"/>
      <c r="X81" s="38"/>
      <c r="Y81" s="38"/>
      <c r="Z81" s="38"/>
      <c r="AA81" s="38"/>
      <c r="AB81" s="38"/>
      <c r="AC81" s="38"/>
      <c r="AD81" s="38"/>
      <c r="AE81" s="38"/>
      <c r="AF81" s="38"/>
      <c r="AG81" s="38"/>
      <c r="AH81" s="38"/>
      <c r="AI81" s="38"/>
      <c r="AJ81" s="38"/>
      <c r="AK81" s="38"/>
      <c r="AL81" s="38"/>
      <c r="AM81" s="38"/>
      <c r="AN81" s="38"/>
      <c r="AO81" s="38"/>
      <c r="AP81" s="38"/>
      <c r="AQ81" s="38"/>
      <c r="AR81" s="38"/>
      <c r="AS81" s="38"/>
      <c r="AT81" s="38"/>
      <c r="AU81" s="38"/>
      <c r="AV81" s="38"/>
      <c r="AW81" s="38"/>
      <c r="AX81" s="38"/>
      <c r="AY81" s="38"/>
      <c r="AZ81" s="38"/>
      <c r="BA81" s="38"/>
      <c r="BB81" s="38"/>
      <c r="BC81" s="38"/>
      <c r="BD81" s="38"/>
      <c r="BE81" s="38"/>
      <c r="BF81" s="38"/>
      <c r="BG81" s="38"/>
      <c r="BH81" s="38"/>
      <c r="BI81" s="38"/>
      <c r="BJ81" s="38"/>
      <c r="BK81" s="38"/>
    </row>
    <row r="82" spans="1:63" x14ac:dyDescent="0.35">
      <c r="A82" s="38"/>
      <c r="B82" s="38"/>
      <c r="C82" s="38"/>
      <c r="D82" s="38"/>
      <c r="E82" s="38"/>
      <c r="F82" s="38"/>
      <c r="G82" s="38"/>
      <c r="H82" s="38"/>
      <c r="I82" s="38"/>
      <c r="J82" s="38"/>
      <c r="K82" s="38"/>
      <c r="L82" s="38"/>
      <c r="M82" s="38"/>
      <c r="N82" s="38"/>
      <c r="O82" s="38"/>
      <c r="P82" s="38"/>
      <c r="Q82" s="38"/>
      <c r="R82" s="38"/>
      <c r="S82" s="38"/>
      <c r="T82" s="38"/>
      <c r="U82" s="38"/>
      <c r="V82" s="38"/>
      <c r="W82" s="38"/>
      <c r="X82" s="38"/>
      <c r="Y82" s="38"/>
      <c r="Z82" s="38"/>
      <c r="AA82" s="38"/>
      <c r="AB82" s="38"/>
      <c r="AC82" s="38"/>
      <c r="AD82" s="38"/>
      <c r="AE82" s="38"/>
      <c r="AF82" s="38"/>
      <c r="AG82" s="38"/>
      <c r="AH82" s="38"/>
      <c r="AI82" s="38"/>
      <c r="AJ82" s="38"/>
      <c r="AK82" s="38"/>
      <c r="AL82" s="38"/>
      <c r="AM82" s="38"/>
      <c r="AN82" s="38"/>
      <c r="AO82" s="38"/>
      <c r="AP82" s="38"/>
      <c r="AQ82" s="38"/>
      <c r="AR82" s="38"/>
      <c r="AS82" s="38"/>
      <c r="AT82" s="38"/>
      <c r="AU82" s="38"/>
      <c r="AV82" s="38"/>
      <c r="AW82" s="38"/>
      <c r="AX82" s="38"/>
      <c r="AY82" s="38"/>
      <c r="AZ82" s="38"/>
      <c r="BA82" s="38"/>
      <c r="BB82" s="38"/>
      <c r="BC82" s="38"/>
      <c r="BD82" s="38"/>
      <c r="BE82" s="38"/>
      <c r="BF82" s="38"/>
      <c r="BG82" s="38"/>
      <c r="BH82" s="38"/>
      <c r="BI82" s="38"/>
      <c r="BJ82" s="38"/>
      <c r="BK82" s="38"/>
    </row>
    <row r="83" spans="1:63" x14ac:dyDescent="0.35">
      <c r="A83" s="38"/>
      <c r="B83" s="38"/>
      <c r="C83" s="38"/>
      <c r="D83" s="38"/>
      <c r="E83" s="38"/>
      <c r="F83" s="38"/>
      <c r="G83" s="38"/>
      <c r="H83" s="38"/>
      <c r="I83" s="38"/>
      <c r="J83" s="38"/>
      <c r="K83" s="38"/>
      <c r="L83" s="38"/>
      <c r="M83" s="38"/>
      <c r="N83" s="38"/>
      <c r="O83" s="38"/>
      <c r="P83" s="38"/>
      <c r="Q83" s="38"/>
      <c r="R83" s="38"/>
      <c r="S83" s="38"/>
      <c r="T83" s="38"/>
      <c r="U83" s="38"/>
      <c r="V83" s="38"/>
      <c r="W83" s="38"/>
      <c r="X83" s="38"/>
      <c r="Y83" s="38"/>
      <c r="Z83" s="38"/>
      <c r="AA83" s="38"/>
      <c r="AB83" s="38"/>
      <c r="AC83" s="38"/>
      <c r="AD83" s="38"/>
      <c r="AE83" s="38"/>
      <c r="AF83" s="38"/>
      <c r="AG83" s="38"/>
      <c r="AH83" s="38"/>
      <c r="AI83" s="38"/>
      <c r="AJ83" s="38"/>
      <c r="AK83" s="38"/>
      <c r="AL83" s="38"/>
      <c r="AM83" s="38"/>
      <c r="AN83" s="38"/>
      <c r="AO83" s="38"/>
      <c r="AP83" s="38"/>
      <c r="AQ83" s="38"/>
      <c r="AR83" s="38"/>
      <c r="AS83" s="38"/>
      <c r="AT83" s="38"/>
      <c r="AU83" s="38"/>
      <c r="AV83" s="38"/>
      <c r="AW83" s="38"/>
      <c r="AX83" s="38"/>
      <c r="AY83" s="38"/>
      <c r="AZ83" s="38"/>
      <c r="BA83" s="38"/>
      <c r="BB83" s="38"/>
      <c r="BC83" s="38"/>
      <c r="BD83" s="38"/>
      <c r="BE83" s="38"/>
      <c r="BF83" s="38"/>
      <c r="BG83" s="38"/>
      <c r="BH83" s="38"/>
      <c r="BI83" s="38"/>
      <c r="BJ83" s="38"/>
      <c r="BK83" s="38"/>
    </row>
    <row r="84" spans="1:63" x14ac:dyDescent="0.35">
      <c r="A84" s="38"/>
      <c r="B84" s="38"/>
      <c r="C84" s="38"/>
      <c r="D84" s="38"/>
      <c r="E84" s="38"/>
      <c r="F84" s="38"/>
      <c r="G84" s="38"/>
      <c r="H84" s="38"/>
      <c r="I84" s="38"/>
      <c r="J84" s="38"/>
      <c r="K84" s="38"/>
      <c r="L84" s="38"/>
      <c r="M84" s="38"/>
      <c r="N84" s="38"/>
      <c r="O84" s="38"/>
      <c r="P84" s="38"/>
      <c r="Q84" s="38"/>
      <c r="R84" s="38"/>
      <c r="S84" s="38"/>
      <c r="T84" s="38"/>
      <c r="U84" s="38"/>
      <c r="V84" s="38"/>
      <c r="W84" s="38"/>
      <c r="X84" s="38"/>
      <c r="Y84" s="38"/>
      <c r="Z84" s="38"/>
      <c r="AA84" s="38"/>
      <c r="AB84" s="38"/>
      <c r="AC84" s="38"/>
      <c r="AD84" s="38"/>
      <c r="AE84" s="38"/>
      <c r="AF84" s="38"/>
      <c r="AG84" s="38"/>
      <c r="AH84" s="38"/>
      <c r="AI84" s="38"/>
      <c r="AJ84" s="38"/>
      <c r="AK84" s="38"/>
      <c r="AL84" s="38"/>
      <c r="AM84" s="38"/>
      <c r="AN84" s="38"/>
      <c r="AO84" s="38"/>
      <c r="AP84" s="38"/>
      <c r="AQ84" s="38"/>
      <c r="AR84" s="38"/>
      <c r="AS84" s="38"/>
      <c r="AT84" s="38"/>
      <c r="AU84" s="38"/>
      <c r="AV84" s="38"/>
      <c r="AW84" s="38"/>
      <c r="AX84" s="38"/>
      <c r="AY84" s="38"/>
      <c r="AZ84" s="38"/>
      <c r="BA84" s="38"/>
      <c r="BB84" s="38"/>
      <c r="BC84" s="38"/>
      <c r="BD84" s="38"/>
      <c r="BE84" s="38"/>
      <c r="BF84" s="38"/>
      <c r="BG84" s="38"/>
      <c r="BH84" s="38"/>
      <c r="BI84" s="38"/>
      <c r="BJ84" s="38"/>
      <c r="BK84" s="38"/>
    </row>
    <row r="85" spans="1:63" x14ac:dyDescent="0.35">
      <c r="A85" s="38"/>
      <c r="B85" s="38"/>
      <c r="C85" s="38"/>
      <c r="D85" s="38"/>
      <c r="E85" s="38"/>
      <c r="F85" s="38"/>
      <c r="G85" s="38"/>
      <c r="H85" s="38"/>
      <c r="I85" s="38"/>
      <c r="J85" s="38"/>
      <c r="K85" s="38"/>
      <c r="L85" s="38"/>
      <c r="M85" s="38"/>
      <c r="N85" s="38"/>
      <c r="O85" s="38"/>
      <c r="P85" s="38"/>
      <c r="Q85" s="38"/>
      <c r="R85" s="38"/>
      <c r="S85" s="38"/>
      <c r="T85" s="38"/>
      <c r="U85" s="38"/>
      <c r="V85" s="38"/>
      <c r="W85" s="38"/>
      <c r="X85" s="38"/>
      <c r="Y85" s="38"/>
      <c r="Z85" s="38"/>
      <c r="AA85" s="38"/>
      <c r="AB85" s="38"/>
      <c r="AC85" s="38"/>
      <c r="AD85" s="38"/>
      <c r="AE85" s="38"/>
      <c r="AF85" s="38"/>
      <c r="AG85" s="38"/>
      <c r="AH85" s="38"/>
      <c r="AI85" s="38"/>
      <c r="AJ85" s="38"/>
      <c r="AK85" s="38"/>
      <c r="AL85" s="38"/>
      <c r="AM85" s="38"/>
      <c r="AN85" s="38"/>
      <c r="AO85" s="38"/>
      <c r="AP85" s="38"/>
      <c r="AQ85" s="38"/>
      <c r="AR85" s="38"/>
      <c r="AS85" s="38"/>
      <c r="AT85" s="38"/>
      <c r="AU85" s="38"/>
      <c r="AV85" s="38"/>
      <c r="AW85" s="38"/>
      <c r="AX85" s="38"/>
      <c r="AY85" s="38"/>
      <c r="AZ85" s="38"/>
      <c r="BA85" s="38"/>
      <c r="BB85" s="38"/>
      <c r="BC85" s="38"/>
      <c r="BD85" s="38"/>
      <c r="BE85" s="38"/>
      <c r="BF85" s="38"/>
      <c r="BG85" s="38"/>
      <c r="BH85" s="38"/>
      <c r="BI85" s="38"/>
      <c r="BJ85" s="38"/>
      <c r="BK85" s="38"/>
    </row>
    <row r="86" spans="1:63" x14ac:dyDescent="0.35">
      <c r="A86" s="38"/>
      <c r="B86" s="38"/>
      <c r="C86" s="38"/>
      <c r="D86" s="38"/>
      <c r="E86" s="38"/>
      <c r="F86" s="38"/>
      <c r="G86" s="38"/>
      <c r="H86" s="38"/>
      <c r="I86" s="38"/>
      <c r="J86" s="38"/>
      <c r="K86" s="38"/>
      <c r="L86" s="38"/>
      <c r="M86" s="38"/>
      <c r="N86" s="38"/>
      <c r="O86" s="38"/>
      <c r="P86" s="38"/>
      <c r="Q86" s="38"/>
      <c r="R86" s="38"/>
      <c r="S86" s="38"/>
      <c r="T86" s="38"/>
      <c r="U86" s="38"/>
      <c r="V86" s="38"/>
      <c r="W86" s="38"/>
      <c r="X86" s="38"/>
      <c r="Y86" s="38"/>
      <c r="Z86" s="38"/>
      <c r="AA86" s="38"/>
      <c r="AB86" s="38"/>
      <c r="AC86" s="38"/>
      <c r="AD86" s="38"/>
      <c r="AE86" s="38"/>
      <c r="AF86" s="38"/>
      <c r="AG86" s="38"/>
      <c r="AH86" s="38"/>
      <c r="AI86" s="38"/>
      <c r="AJ86" s="38"/>
      <c r="AK86" s="38"/>
      <c r="AL86" s="38"/>
      <c r="AM86" s="38"/>
      <c r="AN86" s="38"/>
      <c r="AO86" s="38"/>
      <c r="AP86" s="38"/>
      <c r="AQ86" s="38"/>
      <c r="AR86" s="38"/>
      <c r="AS86" s="38"/>
      <c r="AT86" s="38"/>
      <c r="AU86" s="38"/>
      <c r="AV86" s="38"/>
      <c r="AW86" s="38"/>
      <c r="AX86" s="38"/>
      <c r="AY86" s="38"/>
      <c r="AZ86" s="38"/>
      <c r="BA86" s="38"/>
      <c r="BB86" s="38"/>
      <c r="BC86" s="38"/>
      <c r="BD86" s="38"/>
      <c r="BE86" s="38"/>
      <c r="BF86" s="38"/>
      <c r="BG86" s="38"/>
      <c r="BH86" s="38"/>
      <c r="BI86" s="38"/>
      <c r="BJ86" s="38"/>
      <c r="BK86" s="38"/>
    </row>
    <row r="87" spans="1:63" x14ac:dyDescent="0.35">
      <c r="A87" s="38"/>
      <c r="B87" s="38"/>
      <c r="C87" s="38"/>
      <c r="D87" s="38"/>
      <c r="E87" s="38"/>
      <c r="F87" s="38"/>
      <c r="G87" s="38"/>
      <c r="H87" s="38"/>
      <c r="I87" s="38"/>
      <c r="J87" s="38"/>
      <c r="K87" s="38"/>
      <c r="L87" s="38"/>
      <c r="M87" s="38"/>
      <c r="N87" s="38"/>
      <c r="O87" s="38"/>
      <c r="P87" s="38"/>
      <c r="Q87" s="38"/>
      <c r="R87" s="38"/>
      <c r="S87" s="38"/>
      <c r="T87" s="38"/>
      <c r="U87" s="38"/>
      <c r="V87" s="38"/>
      <c r="W87" s="38"/>
      <c r="X87" s="38"/>
      <c r="Y87" s="38"/>
      <c r="Z87" s="38"/>
      <c r="AA87" s="38"/>
      <c r="AB87" s="38"/>
      <c r="AC87" s="38"/>
      <c r="AD87" s="38"/>
      <c r="AE87" s="38"/>
      <c r="AF87" s="38"/>
      <c r="AG87" s="38"/>
      <c r="AH87" s="38"/>
      <c r="AI87" s="38"/>
      <c r="AJ87" s="38"/>
      <c r="AK87" s="38"/>
      <c r="AL87" s="38"/>
      <c r="AM87" s="38"/>
      <c r="AN87" s="38"/>
      <c r="AO87" s="38"/>
      <c r="AP87" s="38"/>
      <c r="AQ87" s="38"/>
      <c r="AR87" s="38"/>
      <c r="AS87" s="38"/>
      <c r="AT87" s="38"/>
      <c r="AU87" s="38"/>
      <c r="AV87" s="38"/>
      <c r="AW87" s="38"/>
      <c r="AX87" s="38"/>
      <c r="AY87" s="38"/>
      <c r="AZ87" s="38"/>
      <c r="BA87" s="38"/>
      <c r="BB87" s="38"/>
      <c r="BC87" s="38"/>
      <c r="BD87" s="38"/>
      <c r="BE87" s="38"/>
      <c r="BF87" s="38"/>
      <c r="BG87" s="38"/>
      <c r="BH87" s="38"/>
      <c r="BI87" s="38"/>
      <c r="BJ87" s="38"/>
      <c r="BK87" s="38"/>
    </row>
    <row r="88" spans="1:63" x14ac:dyDescent="0.35">
      <c r="A88" s="38"/>
      <c r="B88" s="38"/>
      <c r="C88" s="38"/>
      <c r="D88" s="38"/>
      <c r="E88" s="38"/>
      <c r="F88" s="38"/>
      <c r="G88" s="38"/>
      <c r="H88" s="38"/>
      <c r="I88" s="38"/>
      <c r="J88" s="38"/>
      <c r="K88" s="38"/>
      <c r="L88" s="38"/>
      <c r="M88" s="38"/>
      <c r="N88" s="38"/>
      <c r="O88" s="38"/>
      <c r="P88" s="38"/>
      <c r="Q88" s="38"/>
      <c r="R88" s="38"/>
      <c r="S88" s="38"/>
      <c r="T88" s="38"/>
      <c r="U88" s="38"/>
      <c r="V88" s="38"/>
      <c r="W88" s="38"/>
      <c r="X88" s="38"/>
      <c r="Y88" s="38"/>
      <c r="Z88" s="38"/>
      <c r="AA88" s="38"/>
      <c r="AB88" s="38"/>
      <c r="AC88" s="38"/>
      <c r="AD88" s="38"/>
      <c r="AE88" s="38"/>
      <c r="AF88" s="38"/>
      <c r="AG88" s="38"/>
      <c r="AH88" s="38"/>
      <c r="AI88" s="38"/>
      <c r="AJ88" s="38"/>
      <c r="AK88" s="38"/>
      <c r="AL88" s="38"/>
      <c r="AM88" s="38"/>
      <c r="AN88" s="38"/>
      <c r="AO88" s="38"/>
      <c r="AP88" s="38"/>
      <c r="AQ88" s="38"/>
      <c r="AR88" s="38"/>
      <c r="AS88" s="38"/>
      <c r="AT88" s="38"/>
      <c r="AU88" s="38"/>
      <c r="AV88" s="38"/>
      <c r="AW88" s="38"/>
      <c r="AX88" s="38"/>
      <c r="AY88" s="38"/>
      <c r="AZ88" s="38"/>
      <c r="BA88" s="38"/>
      <c r="BB88" s="38"/>
      <c r="BC88" s="38"/>
      <c r="BD88" s="38"/>
      <c r="BE88" s="38"/>
      <c r="BF88" s="38"/>
      <c r="BG88" s="38"/>
      <c r="BH88" s="38"/>
      <c r="BI88" s="38"/>
      <c r="BJ88" s="38"/>
      <c r="BK88" s="38"/>
    </row>
    <row r="89" spans="1:63" x14ac:dyDescent="0.35">
      <c r="A89" s="38"/>
      <c r="B89" s="38"/>
      <c r="C89" s="38"/>
      <c r="D89" s="38"/>
      <c r="E89" s="38"/>
      <c r="F89" s="38"/>
      <c r="G89" s="38"/>
      <c r="H89" s="38"/>
      <c r="I89" s="38"/>
      <c r="J89" s="38"/>
      <c r="K89" s="38"/>
      <c r="L89" s="38"/>
      <c r="M89" s="38"/>
      <c r="N89" s="38"/>
      <c r="O89" s="38"/>
      <c r="P89" s="38"/>
      <c r="Q89" s="38"/>
      <c r="R89" s="38"/>
      <c r="S89" s="38"/>
      <c r="T89" s="38"/>
      <c r="U89" s="38"/>
      <c r="V89" s="38"/>
      <c r="W89" s="38"/>
      <c r="X89" s="38"/>
      <c r="Y89" s="38"/>
      <c r="Z89" s="38"/>
      <c r="AA89" s="38"/>
      <c r="AB89" s="38"/>
      <c r="AC89" s="38"/>
      <c r="AD89" s="38"/>
      <c r="AE89" s="38"/>
      <c r="AF89" s="38"/>
      <c r="AG89" s="38"/>
      <c r="AH89" s="38"/>
      <c r="AI89" s="38"/>
      <c r="AJ89" s="38"/>
      <c r="AK89" s="38"/>
      <c r="AL89" s="38"/>
      <c r="AM89" s="38"/>
      <c r="AN89" s="38"/>
      <c r="AO89" s="38"/>
      <c r="AP89" s="38"/>
      <c r="AQ89" s="38"/>
      <c r="AR89" s="38"/>
      <c r="AS89" s="38"/>
      <c r="AT89" s="38"/>
      <c r="AU89" s="38"/>
      <c r="AV89" s="38"/>
      <c r="AW89" s="38"/>
      <c r="AX89" s="38"/>
      <c r="AY89" s="38"/>
      <c r="AZ89" s="38"/>
      <c r="BA89" s="38"/>
      <c r="BB89" s="38"/>
      <c r="BC89" s="38"/>
      <c r="BD89" s="38"/>
      <c r="BE89" s="38"/>
      <c r="BF89" s="38"/>
      <c r="BG89" s="38"/>
      <c r="BH89" s="38"/>
      <c r="BI89" s="38"/>
      <c r="BJ89" s="38"/>
      <c r="BK89" s="38"/>
    </row>
    <row r="90" spans="1:63" x14ac:dyDescent="0.35">
      <c r="A90" s="38"/>
      <c r="B90" s="38"/>
      <c r="C90" s="38"/>
      <c r="D90" s="38"/>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c r="BE90" s="38"/>
      <c r="BF90" s="38"/>
      <c r="BG90" s="38"/>
      <c r="BH90" s="38"/>
      <c r="BI90" s="38"/>
      <c r="BJ90" s="38"/>
      <c r="BK90" s="38"/>
    </row>
    <row r="91" spans="1:63" x14ac:dyDescent="0.35">
      <c r="A91" s="38"/>
      <c r="B91" s="38"/>
      <c r="C91" s="38"/>
      <c r="D91" s="38"/>
      <c r="E91" s="38"/>
      <c r="F91" s="38"/>
      <c r="G91" s="38"/>
      <c r="H91" s="38"/>
      <c r="I91" s="38"/>
      <c r="J91" s="38"/>
      <c r="K91" s="38"/>
      <c r="L91" s="38"/>
      <c r="M91" s="38"/>
      <c r="N91" s="38"/>
      <c r="O91" s="38"/>
      <c r="P91" s="38"/>
      <c r="Q91" s="38"/>
      <c r="R91" s="38"/>
      <c r="S91" s="38"/>
      <c r="T91" s="38"/>
      <c r="U91" s="38"/>
      <c r="V91" s="38"/>
      <c r="W91" s="38"/>
      <c r="X91" s="38"/>
      <c r="Y91" s="38"/>
      <c r="Z91" s="38"/>
      <c r="AA91" s="38"/>
      <c r="AB91" s="38"/>
      <c r="AC91" s="38"/>
      <c r="AD91" s="38"/>
      <c r="AE91" s="38"/>
      <c r="AF91" s="38"/>
      <c r="AG91" s="38"/>
      <c r="AH91" s="38"/>
      <c r="AI91" s="38"/>
      <c r="AJ91" s="38"/>
      <c r="AK91" s="38"/>
      <c r="AL91" s="38"/>
      <c r="AM91" s="38"/>
      <c r="AN91" s="38"/>
      <c r="AO91" s="38"/>
      <c r="AP91" s="38"/>
      <c r="AQ91" s="38"/>
      <c r="AR91" s="38"/>
      <c r="AS91" s="38"/>
      <c r="AT91" s="38"/>
      <c r="AU91" s="38"/>
      <c r="AV91" s="38"/>
      <c r="AW91" s="38"/>
      <c r="AX91" s="38"/>
      <c r="AY91" s="38"/>
      <c r="AZ91" s="38"/>
      <c r="BA91" s="38"/>
      <c r="BB91" s="38"/>
      <c r="BC91" s="38"/>
      <c r="BD91" s="38"/>
      <c r="BE91" s="38"/>
      <c r="BF91" s="38"/>
      <c r="BG91" s="38"/>
      <c r="BH91" s="38"/>
      <c r="BI91" s="38"/>
      <c r="BJ91" s="38"/>
      <c r="BK91" s="38"/>
    </row>
    <row r="92" spans="1:63" x14ac:dyDescent="0.35">
      <c r="A92" s="38"/>
      <c r="B92" s="38"/>
      <c r="C92" s="38"/>
      <c r="D92" s="38"/>
      <c r="E92" s="38"/>
      <c r="F92" s="38"/>
      <c r="G92" s="38"/>
      <c r="H92" s="38"/>
      <c r="I92" s="38"/>
      <c r="J92" s="38"/>
      <c r="K92" s="38"/>
      <c r="L92" s="38"/>
      <c r="M92" s="38"/>
      <c r="N92" s="38"/>
      <c r="O92" s="38"/>
      <c r="P92" s="38"/>
      <c r="Q92" s="38"/>
      <c r="R92" s="38"/>
      <c r="S92" s="38"/>
      <c r="T92" s="38"/>
      <c r="U92" s="38"/>
      <c r="V92" s="38"/>
      <c r="W92" s="38"/>
      <c r="X92" s="38"/>
      <c r="Y92" s="38"/>
      <c r="Z92" s="38"/>
      <c r="AA92" s="38"/>
      <c r="AB92" s="38"/>
      <c r="AC92" s="38"/>
      <c r="AD92" s="38"/>
      <c r="AE92" s="38"/>
      <c r="AF92" s="38"/>
      <c r="AG92" s="38"/>
      <c r="AH92" s="38"/>
      <c r="AI92" s="38"/>
      <c r="AJ92" s="38"/>
      <c r="AK92" s="38"/>
      <c r="AL92" s="38"/>
      <c r="AM92" s="38"/>
      <c r="AN92" s="38"/>
      <c r="AO92" s="38"/>
      <c r="AP92" s="38"/>
      <c r="AQ92" s="38"/>
      <c r="AR92" s="38"/>
      <c r="AS92" s="38"/>
      <c r="AT92" s="38"/>
      <c r="AU92" s="38"/>
      <c r="AV92" s="38"/>
      <c r="AW92" s="38"/>
      <c r="AX92" s="38"/>
      <c r="AY92" s="38"/>
      <c r="AZ92" s="38"/>
      <c r="BA92" s="38"/>
      <c r="BB92" s="38"/>
      <c r="BC92" s="38"/>
      <c r="BD92" s="38"/>
      <c r="BE92" s="38"/>
      <c r="BF92" s="38"/>
      <c r="BG92" s="38"/>
      <c r="BH92" s="38"/>
      <c r="BI92" s="38"/>
      <c r="BJ92" s="38"/>
      <c r="BK92" s="38"/>
    </row>
    <row r="93" spans="1:63" x14ac:dyDescent="0.35">
      <c r="A93" s="38"/>
      <c r="B93" s="38"/>
      <c r="C93" s="38"/>
      <c r="D93" s="38"/>
      <c r="E93" s="38"/>
      <c r="F93" s="38"/>
      <c r="G93" s="38"/>
      <c r="H93" s="38"/>
      <c r="I93" s="38"/>
      <c r="J93" s="38"/>
      <c r="K93" s="38"/>
      <c r="L93" s="38"/>
      <c r="M93" s="38"/>
      <c r="N93" s="38"/>
      <c r="O93" s="38"/>
      <c r="P93" s="38"/>
      <c r="Q93" s="38"/>
      <c r="R93" s="38"/>
      <c r="S93" s="38"/>
      <c r="T93" s="38"/>
      <c r="U93" s="38"/>
      <c r="V93" s="38"/>
      <c r="W93" s="38"/>
      <c r="X93" s="38"/>
      <c r="Y93" s="38"/>
      <c r="Z93" s="38"/>
      <c r="AA93" s="38"/>
      <c r="AB93" s="38"/>
      <c r="AC93" s="38"/>
      <c r="AD93" s="38"/>
      <c r="AE93" s="38"/>
      <c r="AF93" s="38"/>
      <c r="AG93" s="38"/>
      <c r="AH93" s="38"/>
      <c r="AI93" s="38"/>
      <c r="AJ93" s="38"/>
      <c r="AK93" s="38"/>
      <c r="AL93" s="38"/>
      <c r="AM93" s="38"/>
      <c r="AN93" s="38"/>
      <c r="AO93" s="38"/>
      <c r="AP93" s="38"/>
      <c r="AQ93" s="38"/>
      <c r="AR93" s="38"/>
      <c r="AS93" s="38"/>
      <c r="AT93" s="38"/>
      <c r="AU93" s="38"/>
      <c r="AV93" s="38"/>
      <c r="AW93" s="38"/>
      <c r="AX93" s="38"/>
      <c r="AY93" s="38"/>
      <c r="AZ93" s="38"/>
      <c r="BA93" s="38"/>
      <c r="BB93" s="38"/>
      <c r="BC93" s="38"/>
      <c r="BD93" s="38"/>
      <c r="BE93" s="38"/>
      <c r="BF93" s="38"/>
      <c r="BG93" s="38"/>
      <c r="BH93" s="38"/>
      <c r="BI93" s="38"/>
      <c r="BJ93" s="38"/>
      <c r="BK93" s="38"/>
    </row>
    <row r="94" spans="1:63" x14ac:dyDescent="0.35">
      <c r="A94" s="38"/>
      <c r="B94" s="38"/>
      <c r="C94" s="38"/>
      <c r="D94" s="38"/>
      <c r="E94" s="38"/>
      <c r="F94" s="38"/>
      <c r="G94" s="38"/>
      <c r="H94" s="38"/>
      <c r="I94" s="38"/>
      <c r="J94" s="38"/>
      <c r="K94" s="38"/>
      <c r="L94" s="38"/>
      <c r="M94" s="38"/>
      <c r="N94" s="38"/>
      <c r="O94" s="38"/>
      <c r="P94" s="38"/>
      <c r="Q94" s="38"/>
      <c r="R94" s="38"/>
      <c r="S94" s="38"/>
      <c r="T94" s="38"/>
      <c r="U94" s="38"/>
      <c r="V94" s="38"/>
      <c r="W94" s="38"/>
      <c r="X94" s="38"/>
      <c r="Y94" s="38"/>
      <c r="Z94" s="38"/>
      <c r="AA94" s="38"/>
      <c r="AB94" s="38"/>
      <c r="AC94" s="38"/>
      <c r="AD94" s="38"/>
      <c r="AE94" s="38"/>
      <c r="AF94" s="38"/>
      <c r="AG94" s="38"/>
      <c r="AH94" s="38"/>
      <c r="AI94" s="38"/>
      <c r="AJ94" s="38"/>
      <c r="AK94" s="38"/>
      <c r="AL94" s="38"/>
      <c r="AM94" s="38"/>
      <c r="AN94" s="38"/>
      <c r="AO94" s="38"/>
      <c r="AP94" s="38"/>
      <c r="AQ94" s="38"/>
      <c r="AR94" s="38"/>
      <c r="AS94" s="38"/>
      <c r="AT94" s="38"/>
      <c r="AU94" s="38"/>
      <c r="AV94" s="38"/>
      <c r="AW94" s="38"/>
      <c r="AX94" s="38"/>
      <c r="AY94" s="38"/>
      <c r="AZ94" s="38"/>
      <c r="BA94" s="38"/>
      <c r="BB94" s="38"/>
      <c r="BC94" s="38"/>
      <c r="BD94" s="38"/>
      <c r="BE94" s="38"/>
      <c r="BF94" s="38"/>
      <c r="BG94" s="38"/>
      <c r="BH94" s="38"/>
      <c r="BI94" s="38"/>
      <c r="BJ94" s="38"/>
      <c r="BK94" s="38"/>
    </row>
    <row r="95" spans="1:63" x14ac:dyDescent="0.35">
      <c r="A95" s="38"/>
      <c r="B95" s="38"/>
      <c r="C95" s="38"/>
      <c r="D95" s="38"/>
      <c r="E95" s="38"/>
      <c r="F95" s="38"/>
      <c r="G95" s="38"/>
      <c r="H95" s="38"/>
      <c r="I95" s="38"/>
      <c r="J95" s="38"/>
      <c r="K95" s="38"/>
      <c r="L95" s="38"/>
      <c r="M95" s="38"/>
      <c r="N95" s="38"/>
      <c r="O95" s="38"/>
      <c r="P95" s="38"/>
      <c r="Q95" s="38"/>
      <c r="R95" s="38"/>
      <c r="S95" s="38"/>
      <c r="T95" s="38"/>
      <c r="U95" s="38"/>
      <c r="V95" s="38"/>
      <c r="W95" s="38"/>
      <c r="X95" s="38"/>
      <c r="Y95" s="38"/>
      <c r="Z95" s="38"/>
      <c r="AA95" s="38"/>
      <c r="AB95" s="38"/>
      <c r="AC95" s="38"/>
      <c r="AD95" s="38"/>
      <c r="AE95" s="38"/>
      <c r="AF95" s="38"/>
      <c r="AG95" s="38"/>
      <c r="AH95" s="38"/>
      <c r="AI95" s="38"/>
      <c r="AJ95" s="38"/>
      <c r="AK95" s="38"/>
      <c r="AL95" s="38"/>
      <c r="AM95" s="38"/>
      <c r="AN95" s="38"/>
      <c r="AO95" s="38"/>
      <c r="AP95" s="38"/>
      <c r="AQ95" s="38"/>
      <c r="AR95" s="38"/>
      <c r="AS95" s="38"/>
      <c r="AT95" s="38"/>
      <c r="AU95" s="38"/>
      <c r="AV95" s="38"/>
      <c r="AW95" s="38"/>
      <c r="AX95" s="38"/>
      <c r="AY95" s="38"/>
      <c r="AZ95" s="38"/>
      <c r="BA95" s="38"/>
      <c r="BB95" s="38"/>
      <c r="BC95" s="38"/>
      <c r="BD95" s="38"/>
      <c r="BE95" s="38"/>
      <c r="BF95" s="38"/>
      <c r="BG95" s="38"/>
      <c r="BH95" s="38"/>
      <c r="BI95" s="38"/>
      <c r="BJ95" s="38"/>
      <c r="BK95" s="38"/>
    </row>
    <row r="96" spans="1:63" x14ac:dyDescent="0.35">
      <c r="A96" s="38"/>
      <c r="B96" s="38"/>
      <c r="C96" s="38"/>
      <c r="D96" s="38"/>
      <c r="E96" s="38"/>
      <c r="F96" s="38"/>
      <c r="G96" s="38"/>
      <c r="H96" s="38"/>
      <c r="I96" s="38"/>
      <c r="J96" s="38"/>
      <c r="K96" s="38"/>
      <c r="L96" s="38"/>
      <c r="M96" s="38"/>
      <c r="N96" s="38"/>
      <c r="O96" s="38"/>
      <c r="P96" s="38"/>
      <c r="Q96" s="38"/>
      <c r="R96" s="38"/>
      <c r="S96" s="38"/>
      <c r="T96" s="38"/>
      <c r="U96" s="38"/>
      <c r="V96" s="38"/>
      <c r="W96" s="38"/>
      <c r="X96" s="38"/>
      <c r="Y96" s="38"/>
      <c r="Z96" s="38"/>
      <c r="AA96" s="38"/>
      <c r="AB96" s="38"/>
      <c r="AC96" s="38"/>
      <c r="AD96" s="38"/>
      <c r="AE96" s="38"/>
      <c r="AF96" s="38"/>
      <c r="AG96" s="38"/>
      <c r="AH96" s="38"/>
      <c r="AI96" s="38"/>
      <c r="AJ96" s="38"/>
      <c r="AK96" s="38"/>
      <c r="AL96" s="38"/>
      <c r="AM96" s="38"/>
      <c r="AN96" s="38"/>
      <c r="AO96" s="38"/>
      <c r="AP96" s="38"/>
      <c r="AQ96" s="38"/>
      <c r="AR96" s="38"/>
      <c r="AS96" s="38"/>
      <c r="AT96" s="38"/>
      <c r="AU96" s="38"/>
      <c r="AV96" s="38"/>
      <c r="AW96" s="38"/>
      <c r="AX96" s="38"/>
      <c r="AY96" s="38"/>
      <c r="AZ96" s="38"/>
      <c r="BA96" s="38"/>
      <c r="BB96" s="38"/>
      <c r="BC96" s="38"/>
      <c r="BD96" s="38"/>
      <c r="BE96" s="38"/>
      <c r="BF96" s="38"/>
      <c r="BG96" s="38"/>
      <c r="BH96" s="38"/>
      <c r="BI96" s="38"/>
      <c r="BJ96" s="38"/>
      <c r="BK96" s="38"/>
    </row>
    <row r="97" spans="1:63" x14ac:dyDescent="0.35">
      <c r="A97" s="38"/>
      <c r="B97" s="38"/>
      <c r="C97" s="38"/>
      <c r="D97" s="38"/>
      <c r="E97" s="38"/>
      <c r="F97" s="38"/>
      <c r="G97" s="38"/>
      <c r="H97" s="38"/>
      <c r="I97" s="38"/>
      <c r="J97" s="38"/>
      <c r="K97" s="38"/>
      <c r="L97" s="38"/>
      <c r="M97" s="38"/>
      <c r="N97" s="38"/>
      <c r="O97" s="38"/>
      <c r="P97" s="38"/>
      <c r="Q97" s="38"/>
      <c r="R97" s="38"/>
      <c r="S97" s="38"/>
      <c r="T97" s="38"/>
      <c r="U97" s="38"/>
      <c r="V97" s="38"/>
      <c r="W97" s="38"/>
      <c r="X97" s="38"/>
      <c r="Y97" s="38"/>
      <c r="Z97" s="38"/>
      <c r="AA97" s="38"/>
      <c r="AB97" s="38"/>
      <c r="AC97" s="38"/>
      <c r="AD97" s="38"/>
      <c r="AE97" s="38"/>
      <c r="AF97" s="38"/>
      <c r="AG97" s="38"/>
      <c r="AH97" s="38"/>
      <c r="AI97" s="38"/>
      <c r="AJ97" s="38"/>
      <c r="AK97" s="38"/>
      <c r="AL97" s="38"/>
      <c r="AM97" s="38"/>
      <c r="AN97" s="38"/>
      <c r="AO97" s="38"/>
      <c r="AP97" s="38"/>
      <c r="AQ97" s="38"/>
      <c r="AR97" s="38"/>
      <c r="AS97" s="38"/>
      <c r="AT97" s="38"/>
      <c r="AU97" s="38"/>
      <c r="AV97" s="38"/>
      <c r="AW97" s="38"/>
      <c r="AX97" s="38"/>
      <c r="AY97" s="38"/>
      <c r="AZ97" s="38"/>
      <c r="BA97" s="38"/>
      <c r="BB97" s="38"/>
      <c r="BC97" s="38"/>
      <c r="BD97" s="38"/>
      <c r="BE97" s="38"/>
      <c r="BF97" s="38"/>
      <c r="BG97" s="38"/>
      <c r="BH97" s="38"/>
      <c r="BI97" s="38"/>
      <c r="BJ97" s="38"/>
      <c r="BK97" s="38"/>
    </row>
    <row r="98" spans="1:63" x14ac:dyDescent="0.35">
      <c r="A98" s="38"/>
      <c r="B98" s="38"/>
      <c r="C98" s="38"/>
      <c r="D98" s="38"/>
      <c r="E98" s="38"/>
      <c r="F98" s="38"/>
      <c r="G98" s="38"/>
      <c r="H98" s="38"/>
      <c r="I98" s="38"/>
      <c r="J98" s="38"/>
      <c r="K98" s="38"/>
      <c r="L98" s="38"/>
      <c r="M98" s="38"/>
      <c r="N98" s="38"/>
      <c r="O98" s="38"/>
      <c r="P98" s="38"/>
      <c r="Q98" s="38"/>
      <c r="R98" s="38"/>
      <c r="S98" s="38"/>
      <c r="T98" s="38"/>
      <c r="U98" s="38"/>
      <c r="V98" s="38"/>
      <c r="W98" s="38"/>
      <c r="X98" s="38"/>
      <c r="Y98" s="38"/>
      <c r="Z98" s="38"/>
      <c r="AA98" s="38"/>
      <c r="AB98" s="38"/>
      <c r="AC98" s="38"/>
      <c r="AD98" s="38"/>
      <c r="AE98" s="38"/>
      <c r="AF98" s="38"/>
      <c r="AG98" s="38"/>
      <c r="AH98" s="38"/>
      <c r="AI98" s="38"/>
      <c r="AJ98" s="38"/>
      <c r="AK98" s="38"/>
      <c r="AL98" s="38"/>
      <c r="AM98" s="38"/>
      <c r="AN98" s="38"/>
      <c r="AO98" s="38"/>
      <c r="AP98" s="38"/>
      <c r="AQ98" s="38"/>
      <c r="AR98" s="38"/>
      <c r="AS98" s="38"/>
      <c r="AT98" s="38"/>
      <c r="AU98" s="38"/>
      <c r="AV98" s="38"/>
      <c r="AW98" s="38"/>
      <c r="AX98" s="38"/>
      <c r="AY98" s="38"/>
      <c r="AZ98" s="38"/>
      <c r="BA98" s="38"/>
      <c r="BB98" s="38"/>
      <c r="BC98" s="38"/>
      <c r="BD98" s="38"/>
      <c r="BE98" s="38"/>
      <c r="BF98" s="38"/>
      <c r="BG98" s="38"/>
      <c r="BH98" s="38"/>
      <c r="BI98" s="38"/>
      <c r="BJ98" s="38"/>
      <c r="BK98" s="38"/>
    </row>
    <row r="99" spans="1:63" x14ac:dyDescent="0.35">
      <c r="A99" s="38"/>
      <c r="B99" s="38"/>
      <c r="C99" s="38"/>
      <c r="D99" s="38"/>
      <c r="E99" s="38"/>
      <c r="F99" s="38"/>
      <c r="G99" s="38"/>
      <c r="H99" s="38"/>
      <c r="I99" s="38"/>
      <c r="J99" s="38"/>
      <c r="K99" s="38"/>
      <c r="L99" s="38"/>
      <c r="M99" s="38"/>
      <c r="N99" s="38"/>
      <c r="O99" s="38"/>
      <c r="P99" s="38"/>
      <c r="Q99" s="38"/>
      <c r="R99" s="38"/>
      <c r="S99" s="38"/>
      <c r="T99" s="38"/>
      <c r="U99" s="38"/>
      <c r="V99" s="38"/>
      <c r="W99" s="38"/>
      <c r="X99" s="38"/>
      <c r="Y99" s="38"/>
      <c r="Z99" s="38"/>
      <c r="AA99" s="38"/>
      <c r="AB99" s="38"/>
      <c r="AC99" s="38"/>
      <c r="AD99" s="38"/>
      <c r="AE99" s="38"/>
      <c r="AF99" s="38"/>
      <c r="AG99" s="38"/>
      <c r="AH99" s="38"/>
      <c r="AI99" s="38"/>
      <c r="AJ99" s="38"/>
      <c r="AK99" s="38"/>
      <c r="AL99" s="38"/>
      <c r="AM99" s="38"/>
      <c r="AN99" s="38"/>
      <c r="AO99" s="38"/>
      <c r="AP99" s="38"/>
      <c r="AQ99" s="38"/>
      <c r="AR99" s="38"/>
      <c r="AS99" s="38"/>
      <c r="AT99" s="38"/>
      <c r="AU99" s="38"/>
      <c r="AV99" s="38"/>
      <c r="AW99" s="38"/>
      <c r="AX99" s="38"/>
      <c r="AY99" s="38"/>
      <c r="AZ99" s="38"/>
      <c r="BA99" s="38"/>
      <c r="BB99" s="38"/>
      <c r="BC99" s="38"/>
      <c r="BD99" s="38"/>
      <c r="BE99" s="38"/>
      <c r="BF99" s="38"/>
      <c r="BG99" s="38"/>
      <c r="BH99" s="38"/>
      <c r="BI99" s="38"/>
      <c r="BJ99" s="38"/>
      <c r="BK99" s="38"/>
    </row>
    <row r="100" spans="1:63" x14ac:dyDescent="0.35">
      <c r="A100" s="38"/>
      <c r="B100" s="38"/>
      <c r="C100" s="38"/>
      <c r="D100" s="38"/>
      <c r="E100" s="38"/>
      <c r="F100" s="38"/>
      <c r="G100" s="38"/>
      <c r="H100" s="38"/>
      <c r="I100" s="38"/>
      <c r="J100" s="38"/>
      <c r="K100" s="38"/>
      <c r="L100" s="38"/>
      <c r="M100" s="38"/>
      <c r="N100" s="38"/>
      <c r="O100" s="38"/>
      <c r="P100" s="38"/>
      <c r="Q100" s="38"/>
      <c r="R100" s="38"/>
      <c r="S100" s="38"/>
      <c r="T100" s="38"/>
      <c r="U100" s="38"/>
      <c r="V100" s="38"/>
      <c r="W100" s="38"/>
      <c r="X100" s="38"/>
      <c r="Y100" s="38"/>
      <c r="Z100" s="38"/>
      <c r="AA100" s="38"/>
      <c r="AB100" s="38"/>
      <c r="AC100" s="38"/>
      <c r="AD100" s="38"/>
      <c r="AE100" s="38"/>
      <c r="AF100" s="38"/>
      <c r="AG100" s="38"/>
      <c r="AH100" s="38"/>
      <c r="AI100" s="38"/>
      <c r="AJ100" s="38"/>
      <c r="AK100" s="38"/>
      <c r="AL100" s="38"/>
      <c r="AM100" s="38"/>
      <c r="AN100" s="38"/>
      <c r="AO100" s="38"/>
      <c r="AP100" s="38"/>
      <c r="AQ100" s="38"/>
      <c r="AR100" s="38"/>
      <c r="AS100" s="38"/>
      <c r="AT100" s="38"/>
      <c r="AU100" s="38"/>
      <c r="AV100" s="38"/>
      <c r="AW100" s="38"/>
      <c r="AX100" s="38"/>
      <c r="AY100" s="38"/>
      <c r="AZ100" s="38"/>
      <c r="BA100" s="38"/>
      <c r="BB100" s="38"/>
      <c r="BC100" s="38"/>
      <c r="BD100" s="38"/>
      <c r="BE100" s="38"/>
      <c r="BF100" s="38"/>
      <c r="BG100" s="38"/>
      <c r="BH100" s="38"/>
      <c r="BI100" s="38"/>
      <c r="BJ100" s="38"/>
      <c r="BK100" s="38"/>
    </row>
    <row r="101" spans="1:63" x14ac:dyDescent="0.35">
      <c r="A101" s="38"/>
      <c r="B101" s="38"/>
      <c r="C101" s="38"/>
      <c r="D101" s="38"/>
      <c r="E101" s="38"/>
      <c r="F101" s="38"/>
      <c r="G101" s="38"/>
      <c r="H101" s="38"/>
      <c r="I101" s="38"/>
      <c r="J101" s="38"/>
      <c r="K101" s="38"/>
      <c r="L101" s="38"/>
      <c r="M101" s="38"/>
      <c r="N101" s="38"/>
      <c r="O101" s="38"/>
      <c r="P101" s="38"/>
      <c r="Q101" s="38"/>
      <c r="R101" s="38"/>
      <c r="S101" s="38"/>
      <c r="T101" s="38"/>
      <c r="U101" s="38"/>
      <c r="V101" s="38"/>
      <c r="W101" s="38"/>
      <c r="X101" s="38"/>
      <c r="Y101" s="38"/>
      <c r="Z101" s="38"/>
      <c r="AA101" s="38"/>
      <c r="AB101" s="38"/>
      <c r="AC101" s="38"/>
      <c r="AD101" s="38"/>
      <c r="AE101" s="38"/>
      <c r="AF101" s="38"/>
      <c r="AG101" s="38"/>
      <c r="AH101" s="38"/>
      <c r="AI101" s="38"/>
      <c r="AJ101" s="38"/>
      <c r="AK101" s="38"/>
      <c r="AL101" s="38"/>
      <c r="AM101" s="38"/>
      <c r="AN101" s="38"/>
      <c r="AO101" s="38"/>
      <c r="AP101" s="38"/>
      <c r="AQ101" s="38"/>
      <c r="AR101" s="38"/>
      <c r="AS101" s="38"/>
      <c r="AT101" s="38"/>
      <c r="AU101" s="38"/>
      <c r="AV101" s="38"/>
      <c r="AW101" s="38"/>
      <c r="AX101" s="38"/>
      <c r="AY101" s="38"/>
      <c r="AZ101" s="38"/>
      <c r="BA101" s="38"/>
      <c r="BB101" s="38"/>
      <c r="BC101" s="38"/>
      <c r="BD101" s="38"/>
      <c r="BE101" s="38"/>
      <c r="BF101" s="38"/>
      <c r="BG101" s="38"/>
      <c r="BH101" s="38"/>
      <c r="BI101" s="38"/>
      <c r="BJ101" s="38"/>
      <c r="BK101" s="38"/>
    </row>
    <row r="102" spans="1:63" x14ac:dyDescent="0.35">
      <c r="A102" s="38"/>
      <c r="B102" s="38"/>
      <c r="C102" s="38"/>
      <c r="D102" s="38"/>
      <c r="E102" s="38"/>
      <c r="F102" s="38"/>
      <c r="G102" s="38"/>
      <c r="H102" s="38"/>
      <c r="I102" s="38"/>
      <c r="J102" s="38"/>
      <c r="K102" s="38"/>
      <c r="L102" s="38"/>
      <c r="M102" s="38"/>
      <c r="N102" s="38"/>
      <c r="O102" s="38"/>
      <c r="P102" s="38"/>
      <c r="Q102" s="38"/>
      <c r="R102" s="38"/>
      <c r="S102" s="38"/>
      <c r="T102" s="38"/>
      <c r="U102" s="38"/>
      <c r="V102" s="38"/>
      <c r="W102" s="38"/>
      <c r="X102" s="38"/>
      <c r="Y102" s="38"/>
      <c r="Z102" s="38"/>
      <c r="AA102" s="38"/>
      <c r="AB102" s="38"/>
      <c r="AC102" s="38"/>
      <c r="AD102" s="38"/>
      <c r="AE102" s="38"/>
      <c r="AF102" s="38"/>
      <c r="AG102" s="38"/>
      <c r="AH102" s="38"/>
      <c r="AI102" s="38"/>
      <c r="AJ102" s="38"/>
      <c r="AK102" s="38"/>
      <c r="AL102" s="38"/>
      <c r="AM102" s="38"/>
      <c r="AN102" s="38"/>
      <c r="AO102" s="38"/>
      <c r="AP102" s="38"/>
      <c r="AQ102" s="38"/>
      <c r="AR102" s="38"/>
      <c r="AS102" s="38"/>
      <c r="AT102" s="38"/>
      <c r="AU102" s="38"/>
      <c r="AV102" s="38"/>
      <c r="AW102" s="38"/>
      <c r="AX102" s="38"/>
      <c r="AY102" s="38"/>
      <c r="AZ102" s="38"/>
      <c r="BA102" s="38"/>
      <c r="BB102" s="38"/>
      <c r="BC102" s="38"/>
      <c r="BD102" s="38"/>
      <c r="BE102" s="38"/>
      <c r="BF102" s="38"/>
      <c r="BG102" s="38"/>
      <c r="BH102" s="38"/>
      <c r="BI102" s="38"/>
      <c r="BJ102" s="38"/>
      <c r="BK102" s="38"/>
    </row>
    <row r="103" spans="1:63" x14ac:dyDescent="0.35">
      <c r="A103" s="38"/>
      <c r="B103" s="38"/>
      <c r="C103" s="38"/>
      <c r="D103" s="38"/>
      <c r="E103" s="38"/>
      <c r="F103" s="38"/>
      <c r="G103" s="38"/>
      <c r="H103" s="38"/>
      <c r="I103" s="38"/>
      <c r="J103" s="38"/>
      <c r="K103" s="38"/>
      <c r="L103" s="38"/>
      <c r="M103" s="38"/>
      <c r="N103" s="38"/>
      <c r="O103" s="38"/>
      <c r="P103" s="38"/>
      <c r="Q103" s="38"/>
      <c r="R103" s="38"/>
      <c r="S103" s="38"/>
      <c r="T103" s="38"/>
      <c r="U103" s="38"/>
      <c r="V103" s="38"/>
      <c r="W103" s="38"/>
      <c r="X103" s="38"/>
      <c r="Y103" s="38"/>
      <c r="Z103" s="38"/>
      <c r="AA103" s="38"/>
      <c r="AB103" s="38"/>
      <c r="AC103" s="38"/>
      <c r="AD103" s="38"/>
      <c r="AE103" s="38"/>
      <c r="AF103" s="38"/>
      <c r="AG103" s="38"/>
      <c r="AH103" s="38"/>
      <c r="AI103" s="38"/>
      <c r="AJ103" s="38"/>
      <c r="AK103" s="38"/>
      <c r="AL103" s="38"/>
      <c r="AM103" s="38"/>
      <c r="AN103" s="38"/>
      <c r="AO103" s="38"/>
      <c r="AP103" s="38"/>
      <c r="AQ103" s="38"/>
      <c r="AR103" s="38"/>
      <c r="AS103" s="38"/>
      <c r="AT103" s="38"/>
      <c r="AU103" s="38"/>
      <c r="AV103" s="38"/>
      <c r="AW103" s="38"/>
      <c r="AX103" s="38"/>
      <c r="AY103" s="38"/>
      <c r="AZ103" s="38"/>
      <c r="BA103" s="38"/>
      <c r="BB103" s="38"/>
      <c r="BC103" s="38"/>
      <c r="BD103" s="38"/>
      <c r="BE103" s="38"/>
      <c r="BF103" s="38"/>
      <c r="BG103" s="38"/>
      <c r="BH103" s="38"/>
      <c r="BI103" s="38"/>
      <c r="BJ103" s="38"/>
      <c r="BK103" s="38"/>
    </row>
    <row r="104" spans="1:63" x14ac:dyDescent="0.35">
      <c r="A104" s="38"/>
      <c r="B104" s="38"/>
      <c r="C104" s="38"/>
      <c r="D104" s="38"/>
      <c r="E104" s="38"/>
      <c r="F104" s="38"/>
      <c r="G104" s="38"/>
      <c r="H104" s="38"/>
      <c r="I104" s="38"/>
      <c r="J104" s="38"/>
      <c r="K104" s="38"/>
      <c r="L104" s="38"/>
      <c r="M104" s="38"/>
      <c r="N104" s="38"/>
      <c r="O104" s="38"/>
      <c r="P104" s="38"/>
      <c r="Q104" s="38"/>
      <c r="R104" s="38"/>
      <c r="S104" s="38"/>
      <c r="T104" s="38"/>
      <c r="U104" s="38"/>
      <c r="V104" s="38"/>
      <c r="W104" s="38"/>
      <c r="X104" s="38"/>
      <c r="Y104" s="38"/>
      <c r="Z104" s="38"/>
      <c r="AA104" s="38"/>
      <c r="AB104" s="38"/>
      <c r="AC104" s="38"/>
      <c r="AD104" s="38"/>
      <c r="AE104" s="38"/>
      <c r="AF104" s="38"/>
      <c r="AG104" s="38"/>
      <c r="AH104" s="38"/>
      <c r="AI104" s="38"/>
      <c r="AJ104" s="38"/>
      <c r="AK104" s="38"/>
      <c r="AL104" s="38"/>
      <c r="AM104" s="38"/>
      <c r="AN104" s="38"/>
      <c r="AO104" s="38"/>
      <c r="AP104" s="38"/>
      <c r="AQ104" s="38"/>
      <c r="AR104" s="38"/>
      <c r="AS104" s="38"/>
      <c r="AT104" s="38"/>
      <c r="AU104" s="38"/>
      <c r="AV104" s="38"/>
      <c r="AW104" s="38"/>
      <c r="AX104" s="38"/>
      <c r="AY104" s="38"/>
      <c r="AZ104" s="38"/>
      <c r="BA104" s="38"/>
      <c r="BB104" s="38"/>
      <c r="BC104" s="38"/>
      <c r="BD104" s="38"/>
      <c r="BE104" s="38"/>
      <c r="BF104" s="38"/>
      <c r="BG104" s="38"/>
      <c r="BH104" s="38"/>
      <c r="BI104" s="38"/>
      <c r="BJ104" s="38"/>
      <c r="BK104" s="38"/>
    </row>
    <row r="105" spans="1:63" x14ac:dyDescent="0.35">
      <c r="A105" s="38"/>
      <c r="B105" s="38"/>
      <c r="C105" s="38"/>
      <c r="D105" s="38"/>
      <c r="E105" s="38"/>
      <c r="F105" s="38"/>
      <c r="G105" s="38"/>
      <c r="H105" s="38"/>
      <c r="I105" s="38"/>
      <c r="J105" s="38"/>
      <c r="K105" s="38"/>
      <c r="L105" s="38"/>
      <c r="M105" s="38"/>
      <c r="N105" s="38"/>
      <c r="O105" s="38"/>
      <c r="P105" s="38"/>
      <c r="Q105" s="38"/>
      <c r="R105" s="38"/>
      <c r="S105" s="38"/>
      <c r="T105" s="38"/>
      <c r="U105" s="38"/>
      <c r="V105" s="38"/>
      <c r="W105" s="38"/>
      <c r="X105" s="38"/>
      <c r="Y105" s="38"/>
      <c r="Z105" s="38"/>
      <c r="AA105" s="38"/>
      <c r="AB105" s="38"/>
      <c r="AC105" s="38"/>
      <c r="AD105" s="38"/>
      <c r="AE105" s="38"/>
      <c r="AF105" s="38"/>
      <c r="AG105" s="38"/>
      <c r="AH105" s="38"/>
      <c r="AI105" s="38"/>
      <c r="AJ105" s="38"/>
      <c r="AK105" s="38"/>
      <c r="AL105" s="38"/>
      <c r="AM105" s="38"/>
      <c r="AN105" s="38"/>
      <c r="AO105" s="38"/>
      <c r="AP105" s="38"/>
      <c r="AQ105" s="38"/>
      <c r="AR105" s="38"/>
      <c r="AS105" s="38"/>
      <c r="AT105" s="38"/>
      <c r="AU105" s="38"/>
      <c r="AV105" s="38"/>
      <c r="AW105" s="38"/>
      <c r="AX105" s="38"/>
      <c r="AY105" s="38"/>
      <c r="AZ105" s="38"/>
      <c r="BA105" s="38"/>
      <c r="BB105" s="38"/>
      <c r="BC105" s="38"/>
      <c r="BD105" s="38"/>
      <c r="BE105" s="38"/>
      <c r="BF105" s="38"/>
      <c r="BG105" s="38"/>
      <c r="BH105" s="38"/>
      <c r="BI105" s="38"/>
      <c r="BJ105" s="38"/>
      <c r="BK105" s="38"/>
    </row>
    <row r="106" spans="1:63" x14ac:dyDescent="0.35">
      <c r="A106" s="38"/>
      <c r="B106" s="38"/>
      <c r="C106" s="38"/>
      <c r="D106" s="38"/>
      <c r="E106" s="38"/>
      <c r="F106" s="38"/>
      <c r="G106" s="38"/>
      <c r="H106" s="38"/>
      <c r="I106" s="38"/>
      <c r="J106" s="38"/>
      <c r="K106" s="38"/>
      <c r="L106" s="38"/>
      <c r="M106" s="38"/>
      <c r="N106" s="38"/>
      <c r="O106" s="38"/>
      <c r="P106" s="38"/>
      <c r="Q106" s="38"/>
      <c r="R106" s="38"/>
      <c r="S106" s="38"/>
      <c r="T106" s="38"/>
      <c r="U106" s="38"/>
      <c r="V106" s="38"/>
      <c r="W106" s="38"/>
      <c r="X106" s="38"/>
      <c r="Y106" s="38"/>
      <c r="Z106" s="38"/>
      <c r="AA106" s="38"/>
      <c r="AB106" s="38"/>
      <c r="AC106" s="38"/>
      <c r="AD106" s="38"/>
      <c r="AE106" s="38"/>
      <c r="AF106" s="38"/>
      <c r="AG106" s="38"/>
      <c r="AH106" s="38"/>
      <c r="AI106" s="38"/>
      <c r="AJ106" s="38"/>
      <c r="AK106" s="38"/>
      <c r="AL106" s="38"/>
      <c r="AM106" s="38"/>
      <c r="AN106" s="38"/>
      <c r="AO106" s="38"/>
      <c r="AP106" s="38"/>
      <c r="AQ106" s="38"/>
      <c r="AR106" s="38"/>
      <c r="AS106" s="38"/>
      <c r="AT106" s="38"/>
      <c r="AU106" s="38"/>
      <c r="AV106" s="38"/>
      <c r="AW106" s="38"/>
      <c r="AX106" s="38"/>
      <c r="AY106" s="38"/>
      <c r="AZ106" s="38"/>
      <c r="BA106" s="38"/>
      <c r="BB106" s="38"/>
      <c r="BC106" s="38"/>
      <c r="BD106" s="38"/>
      <c r="BE106" s="38"/>
      <c r="BF106" s="38"/>
      <c r="BG106" s="38"/>
      <c r="BH106" s="38"/>
      <c r="BI106" s="38"/>
      <c r="BJ106" s="38"/>
      <c r="BK106" s="38"/>
    </row>
    <row r="107" spans="1:63" x14ac:dyDescent="0.35">
      <c r="A107" s="38"/>
      <c r="B107" s="38"/>
      <c r="C107" s="38"/>
      <c r="D107" s="38"/>
      <c r="E107" s="38"/>
      <c r="F107" s="38"/>
      <c r="G107" s="38"/>
      <c r="H107" s="38"/>
      <c r="I107" s="38"/>
      <c r="J107" s="38"/>
      <c r="K107" s="38"/>
      <c r="L107" s="38"/>
      <c r="M107" s="38"/>
      <c r="N107" s="38"/>
      <c r="O107" s="38"/>
      <c r="P107" s="38"/>
      <c r="Q107" s="38"/>
      <c r="R107" s="38"/>
      <c r="S107" s="38"/>
      <c r="T107" s="38"/>
      <c r="U107" s="38"/>
      <c r="V107" s="38"/>
      <c r="W107" s="38"/>
      <c r="X107" s="38"/>
      <c r="Y107" s="38"/>
      <c r="Z107" s="38"/>
      <c r="AA107" s="38"/>
      <c r="AB107" s="38"/>
      <c r="AC107" s="38"/>
      <c r="AD107" s="38"/>
      <c r="AE107" s="38"/>
      <c r="AF107" s="38"/>
      <c r="AG107" s="38"/>
      <c r="AH107" s="38"/>
      <c r="AI107" s="38"/>
      <c r="AJ107" s="38"/>
      <c r="AK107" s="38"/>
      <c r="AL107" s="38"/>
      <c r="AM107" s="38"/>
      <c r="AN107" s="38"/>
      <c r="AO107" s="38"/>
      <c r="AP107" s="38"/>
      <c r="AQ107" s="38"/>
      <c r="AR107" s="38"/>
      <c r="AS107" s="38"/>
      <c r="AT107" s="38"/>
      <c r="AU107" s="38"/>
      <c r="AV107" s="38"/>
      <c r="AW107" s="38"/>
      <c r="AX107" s="38"/>
      <c r="AY107" s="38"/>
      <c r="AZ107" s="38"/>
      <c r="BA107" s="38"/>
      <c r="BB107" s="38"/>
      <c r="BC107" s="38"/>
      <c r="BD107" s="38"/>
      <c r="BE107" s="38"/>
      <c r="BF107" s="38"/>
      <c r="BG107" s="38"/>
      <c r="BH107" s="38"/>
      <c r="BI107" s="38"/>
      <c r="BJ107" s="38"/>
      <c r="BK107" s="38"/>
    </row>
    <row r="108" spans="1:63" x14ac:dyDescent="0.35">
      <c r="A108" s="38"/>
      <c r="B108" s="38"/>
      <c r="C108" s="38"/>
      <c r="D108" s="38"/>
      <c r="E108" s="38"/>
      <c r="F108" s="38"/>
      <c r="G108" s="38"/>
      <c r="H108" s="38"/>
      <c r="I108" s="38"/>
      <c r="J108" s="38"/>
      <c r="K108" s="38"/>
      <c r="L108" s="38"/>
      <c r="M108" s="38"/>
      <c r="N108" s="38"/>
      <c r="O108" s="38"/>
      <c r="P108" s="38"/>
      <c r="Q108" s="38"/>
      <c r="R108" s="38"/>
      <c r="S108" s="38"/>
      <c r="T108" s="38"/>
      <c r="U108" s="38"/>
      <c r="V108" s="38"/>
      <c r="W108" s="38"/>
      <c r="X108" s="38"/>
      <c r="Y108" s="38"/>
      <c r="Z108" s="38"/>
      <c r="AA108" s="38"/>
      <c r="AB108" s="38"/>
      <c r="AC108" s="38"/>
      <c r="AD108" s="38"/>
      <c r="AE108" s="38"/>
      <c r="AF108" s="38"/>
      <c r="AG108" s="38"/>
      <c r="AH108" s="38"/>
      <c r="AI108" s="38"/>
      <c r="AJ108" s="38"/>
      <c r="AK108" s="38"/>
      <c r="AL108" s="38"/>
      <c r="AM108" s="38"/>
      <c r="AN108" s="38"/>
      <c r="AO108" s="38"/>
      <c r="AP108" s="38"/>
      <c r="AQ108" s="38"/>
      <c r="AR108" s="38"/>
      <c r="AS108" s="38"/>
      <c r="AT108" s="38"/>
      <c r="AU108" s="38"/>
      <c r="AV108" s="38"/>
      <c r="AW108" s="38"/>
      <c r="AX108" s="38"/>
      <c r="AY108" s="38"/>
      <c r="AZ108" s="38"/>
      <c r="BA108" s="38"/>
      <c r="BB108" s="38"/>
      <c r="BC108" s="38"/>
      <c r="BD108" s="38"/>
      <c r="BE108" s="38"/>
      <c r="BF108" s="38"/>
      <c r="BG108" s="38"/>
      <c r="BH108" s="38"/>
      <c r="BI108" s="38"/>
      <c r="BJ108" s="38"/>
      <c r="BK108" s="38"/>
    </row>
    <row r="109" spans="1:63" x14ac:dyDescent="0.35">
      <c r="A109" s="38"/>
      <c r="B109" s="38"/>
      <c r="C109" s="38"/>
      <c r="D109" s="38"/>
      <c r="E109" s="38"/>
      <c r="F109" s="38"/>
      <c r="G109" s="38"/>
      <c r="H109" s="38"/>
      <c r="I109" s="38"/>
      <c r="J109" s="38"/>
      <c r="K109" s="38"/>
      <c r="L109" s="38"/>
      <c r="M109" s="38"/>
      <c r="N109" s="38"/>
      <c r="O109" s="38"/>
      <c r="P109" s="38"/>
      <c r="Q109" s="38"/>
      <c r="R109" s="38"/>
      <c r="S109" s="38"/>
      <c r="T109" s="38"/>
      <c r="U109" s="38"/>
      <c r="V109" s="38"/>
      <c r="W109" s="38"/>
      <c r="X109" s="38"/>
      <c r="Y109" s="38"/>
      <c r="Z109" s="38"/>
      <c r="AA109" s="38"/>
      <c r="AB109" s="38"/>
      <c r="AC109" s="38"/>
      <c r="AD109" s="38"/>
      <c r="AE109" s="38"/>
      <c r="AF109" s="38"/>
      <c r="AG109" s="38"/>
      <c r="AH109" s="38"/>
      <c r="AI109" s="38"/>
      <c r="AJ109" s="38"/>
      <c r="AK109" s="38"/>
      <c r="AL109" s="38"/>
      <c r="AM109" s="38"/>
      <c r="AN109" s="38"/>
      <c r="AO109" s="38"/>
      <c r="AP109" s="38"/>
      <c r="AQ109" s="38"/>
      <c r="AR109" s="38"/>
      <c r="AS109" s="38"/>
      <c r="AT109" s="38"/>
      <c r="AU109" s="38"/>
      <c r="AV109" s="38"/>
      <c r="AW109" s="38"/>
      <c r="AX109" s="38"/>
      <c r="AY109" s="38"/>
      <c r="AZ109" s="38"/>
      <c r="BA109" s="38"/>
      <c r="BB109" s="38"/>
      <c r="BC109" s="38"/>
      <c r="BD109" s="38"/>
      <c r="BE109" s="38"/>
      <c r="BF109" s="38"/>
      <c r="BG109" s="38"/>
      <c r="BH109" s="38"/>
      <c r="BI109" s="38"/>
      <c r="BJ109" s="38"/>
      <c r="BK109" s="38"/>
    </row>
    <row r="110" spans="1:63" x14ac:dyDescent="0.35">
      <c r="A110" s="38"/>
      <c r="B110" s="38"/>
      <c r="C110" s="38"/>
      <c r="D110" s="38"/>
      <c r="E110" s="38"/>
      <c r="F110" s="38"/>
      <c r="G110" s="38"/>
      <c r="H110" s="38"/>
      <c r="I110" s="38"/>
      <c r="J110" s="38"/>
      <c r="K110" s="38"/>
      <c r="L110" s="38"/>
      <c r="M110" s="38"/>
      <c r="N110" s="38"/>
      <c r="O110" s="38"/>
      <c r="P110" s="38"/>
      <c r="Q110" s="38"/>
      <c r="R110" s="38"/>
      <c r="S110" s="38"/>
      <c r="T110" s="38"/>
      <c r="U110" s="38"/>
      <c r="V110" s="38"/>
      <c r="W110" s="38"/>
      <c r="X110" s="38"/>
      <c r="Y110" s="38"/>
      <c r="Z110" s="38"/>
      <c r="AA110" s="38"/>
      <c r="AB110" s="38"/>
      <c r="AC110" s="38"/>
      <c r="AD110" s="38"/>
      <c r="AE110" s="38"/>
      <c r="AF110" s="38"/>
      <c r="AG110" s="38"/>
      <c r="AH110" s="38"/>
      <c r="AI110" s="38"/>
      <c r="AJ110" s="38"/>
      <c r="AK110" s="38"/>
      <c r="AL110" s="38"/>
      <c r="AM110" s="38"/>
      <c r="AN110" s="38"/>
      <c r="AO110" s="38"/>
      <c r="AP110" s="38"/>
      <c r="AQ110" s="38"/>
      <c r="AR110" s="38"/>
      <c r="AS110" s="38"/>
      <c r="AT110" s="38"/>
      <c r="AU110" s="38"/>
      <c r="AV110" s="38"/>
      <c r="AW110" s="38"/>
      <c r="AX110" s="38"/>
      <c r="AY110" s="38"/>
      <c r="AZ110" s="38"/>
      <c r="BA110" s="38"/>
      <c r="BB110" s="38"/>
      <c r="BC110" s="38"/>
      <c r="BD110" s="38"/>
      <c r="BE110" s="38"/>
      <c r="BF110" s="38"/>
      <c r="BG110" s="38"/>
      <c r="BH110" s="38"/>
      <c r="BI110" s="38"/>
      <c r="BJ110" s="38"/>
      <c r="BK110" s="38"/>
    </row>
    <row r="111" spans="1:63" x14ac:dyDescent="0.35">
      <c r="A111" s="38"/>
      <c r="B111" s="38"/>
      <c r="C111" s="38"/>
      <c r="D111" s="38"/>
      <c r="E111" s="38"/>
      <c r="F111" s="38"/>
      <c r="G111" s="38"/>
      <c r="H111" s="38"/>
      <c r="I111" s="38"/>
      <c r="J111" s="38"/>
      <c r="K111" s="38"/>
      <c r="L111" s="38"/>
      <c r="M111" s="38"/>
      <c r="N111" s="38"/>
      <c r="O111" s="38"/>
      <c r="P111" s="38"/>
      <c r="Q111" s="38"/>
      <c r="R111" s="38"/>
      <c r="S111" s="38"/>
      <c r="T111" s="38"/>
      <c r="U111" s="38"/>
      <c r="V111" s="38"/>
      <c r="W111" s="38"/>
      <c r="X111" s="38"/>
      <c r="Y111" s="38"/>
      <c r="Z111" s="38"/>
      <c r="AA111" s="38"/>
      <c r="AB111" s="38"/>
      <c r="AC111" s="38"/>
      <c r="AD111" s="38"/>
      <c r="AE111" s="38"/>
      <c r="AF111" s="38"/>
      <c r="AG111" s="38"/>
      <c r="AH111" s="38"/>
      <c r="AI111" s="38"/>
      <c r="AJ111" s="38"/>
      <c r="AK111" s="38"/>
      <c r="AL111" s="38"/>
      <c r="AM111" s="38"/>
      <c r="AN111" s="38"/>
      <c r="AO111" s="38"/>
      <c r="AP111" s="38"/>
      <c r="AQ111" s="38"/>
      <c r="AR111" s="38"/>
      <c r="AS111" s="38"/>
      <c r="AT111" s="38"/>
      <c r="AU111" s="38"/>
      <c r="AV111" s="38"/>
      <c r="AW111" s="38"/>
      <c r="AX111" s="38"/>
      <c r="AY111" s="38"/>
      <c r="AZ111" s="38"/>
      <c r="BA111" s="38"/>
      <c r="BB111" s="38"/>
      <c r="BC111" s="38"/>
      <c r="BD111" s="38"/>
      <c r="BE111" s="38"/>
      <c r="BF111" s="38"/>
      <c r="BG111" s="38"/>
      <c r="BH111" s="38"/>
      <c r="BI111" s="38"/>
      <c r="BJ111" s="38"/>
      <c r="BK111" s="38"/>
    </row>
    <row r="112" spans="1:63" x14ac:dyDescent="0.35">
      <c r="A112" s="38"/>
      <c r="B112" s="38"/>
      <c r="C112" s="38"/>
      <c r="D112" s="38"/>
      <c r="E112" s="38"/>
      <c r="F112" s="38"/>
      <c r="G112" s="38"/>
      <c r="H112" s="38"/>
      <c r="I112" s="38"/>
      <c r="J112" s="38"/>
      <c r="K112" s="38"/>
      <c r="L112" s="38"/>
      <c r="M112" s="38"/>
      <c r="N112" s="38"/>
      <c r="O112" s="38"/>
      <c r="P112" s="38"/>
      <c r="Q112" s="38"/>
      <c r="R112" s="38"/>
      <c r="S112" s="38"/>
      <c r="T112" s="38"/>
      <c r="U112" s="38"/>
      <c r="V112" s="38"/>
      <c r="W112" s="38"/>
      <c r="X112" s="38"/>
      <c r="Y112" s="38"/>
      <c r="Z112" s="38"/>
      <c r="AA112" s="38"/>
      <c r="AB112" s="38"/>
      <c r="AC112" s="38"/>
      <c r="AD112" s="38"/>
      <c r="AE112" s="38"/>
      <c r="AF112" s="38"/>
      <c r="AG112" s="38"/>
      <c r="AH112" s="38"/>
      <c r="AI112" s="38"/>
      <c r="AJ112" s="38"/>
      <c r="AK112" s="38"/>
      <c r="AL112" s="38"/>
      <c r="AM112" s="38"/>
      <c r="AN112" s="38"/>
      <c r="AO112" s="38"/>
      <c r="AP112" s="38"/>
      <c r="AQ112" s="38"/>
      <c r="AR112" s="38"/>
      <c r="AS112" s="38"/>
      <c r="AT112" s="38"/>
      <c r="AU112" s="38"/>
      <c r="AV112" s="38"/>
      <c r="AW112" s="38"/>
      <c r="AX112" s="38"/>
      <c r="AY112" s="38"/>
      <c r="AZ112" s="38"/>
      <c r="BA112" s="38"/>
      <c r="BB112" s="38"/>
      <c r="BC112" s="38"/>
      <c r="BD112" s="38"/>
      <c r="BE112" s="38"/>
      <c r="BF112" s="38"/>
      <c r="BG112" s="38"/>
      <c r="BH112" s="38"/>
      <c r="BI112" s="38"/>
      <c r="BJ112" s="38"/>
      <c r="BK112" s="38"/>
    </row>
    <row r="113" spans="1:63" x14ac:dyDescent="0.35">
      <c r="A113" s="38"/>
      <c r="B113" s="38"/>
      <c r="C113" s="38"/>
      <c r="D113" s="38"/>
      <c r="E113" s="38"/>
      <c r="F113" s="38"/>
      <c r="G113" s="38"/>
      <c r="H113" s="38"/>
      <c r="I113" s="38"/>
      <c r="J113" s="38"/>
      <c r="K113" s="38"/>
      <c r="L113" s="38"/>
      <c r="M113" s="38"/>
      <c r="N113" s="38"/>
      <c r="O113" s="38"/>
      <c r="P113" s="38"/>
      <c r="Q113" s="38"/>
      <c r="R113" s="38"/>
      <c r="S113" s="38"/>
      <c r="T113" s="38"/>
      <c r="U113" s="38"/>
      <c r="V113" s="38"/>
      <c r="W113" s="38"/>
      <c r="X113" s="38"/>
      <c r="Y113" s="38"/>
      <c r="Z113" s="38"/>
      <c r="AA113" s="38"/>
      <c r="AB113" s="38"/>
      <c r="AC113" s="38"/>
      <c r="AD113" s="38"/>
      <c r="AE113" s="38"/>
      <c r="AF113" s="38"/>
      <c r="AG113" s="38"/>
      <c r="AH113" s="38"/>
      <c r="AI113" s="38"/>
      <c r="AJ113" s="38"/>
      <c r="AK113" s="38"/>
      <c r="AL113" s="38"/>
      <c r="AM113" s="38"/>
      <c r="AN113" s="38"/>
      <c r="AO113" s="38"/>
      <c r="AP113" s="38"/>
      <c r="AQ113" s="38"/>
      <c r="AR113" s="38"/>
      <c r="AS113" s="38"/>
      <c r="AT113" s="38"/>
      <c r="AU113" s="38"/>
      <c r="AV113" s="38"/>
      <c r="AW113" s="38"/>
      <c r="AX113" s="38"/>
      <c r="AY113" s="38"/>
      <c r="AZ113" s="38"/>
      <c r="BA113" s="38"/>
      <c r="BB113" s="38"/>
      <c r="BC113" s="38"/>
      <c r="BD113" s="38"/>
      <c r="BE113" s="38"/>
      <c r="BF113" s="38"/>
      <c r="BG113" s="38"/>
      <c r="BH113" s="38"/>
      <c r="BI113" s="38"/>
      <c r="BJ113" s="38"/>
      <c r="BK113" s="38"/>
    </row>
    <row r="114" spans="1:63" x14ac:dyDescent="0.35">
      <c r="A114" s="38"/>
      <c r="B114" s="38"/>
      <c r="C114" s="38"/>
      <c r="D114" s="38"/>
      <c r="E114" s="38"/>
      <c r="F114" s="38"/>
      <c r="G114" s="38"/>
      <c r="H114" s="38"/>
      <c r="I114" s="38"/>
      <c r="J114" s="38"/>
      <c r="K114" s="38"/>
      <c r="L114" s="38"/>
      <c r="M114" s="38"/>
      <c r="N114" s="38"/>
      <c r="O114" s="38"/>
      <c r="P114" s="38"/>
      <c r="Q114" s="38"/>
      <c r="R114" s="38"/>
      <c r="S114" s="38"/>
      <c r="T114" s="38"/>
      <c r="U114" s="38"/>
      <c r="V114" s="38"/>
      <c r="W114" s="38"/>
      <c r="X114" s="38"/>
      <c r="Y114" s="38"/>
      <c r="Z114" s="38"/>
      <c r="AA114" s="38"/>
      <c r="AB114" s="38"/>
      <c r="AC114" s="38"/>
      <c r="AD114" s="38"/>
      <c r="AE114" s="38"/>
      <c r="AF114" s="38"/>
      <c r="AG114" s="38"/>
      <c r="AH114" s="38"/>
      <c r="AI114" s="38"/>
      <c r="AJ114" s="38"/>
      <c r="AK114" s="38"/>
      <c r="AL114" s="38"/>
      <c r="AM114" s="38"/>
      <c r="AN114" s="38"/>
      <c r="AO114" s="38"/>
      <c r="AP114" s="38"/>
      <c r="AQ114" s="38"/>
      <c r="AR114" s="38"/>
      <c r="AS114" s="38"/>
      <c r="AT114" s="38"/>
      <c r="AU114" s="38"/>
      <c r="AV114" s="38"/>
      <c r="AW114" s="38"/>
      <c r="AX114" s="38"/>
      <c r="AY114" s="38"/>
      <c r="AZ114" s="38"/>
      <c r="BA114" s="38"/>
      <c r="BB114" s="38"/>
      <c r="BC114" s="38"/>
      <c r="BD114" s="38"/>
      <c r="BE114" s="38"/>
      <c r="BF114" s="38"/>
      <c r="BG114" s="38"/>
      <c r="BH114" s="38"/>
      <c r="BI114" s="38"/>
      <c r="BJ114" s="38"/>
      <c r="BK114" s="38"/>
    </row>
    <row r="115" spans="1:63" x14ac:dyDescent="0.35">
      <c r="B115" s="38"/>
      <c r="C115" s="38"/>
      <c r="D115" s="38"/>
      <c r="E115" s="38"/>
      <c r="F115" s="38"/>
      <c r="G115" s="38"/>
      <c r="H115" s="38"/>
      <c r="I115" s="38"/>
      <c r="J115" s="38"/>
      <c r="K115" s="38"/>
      <c r="L115" s="38"/>
      <c r="M115" s="38"/>
      <c r="N115" s="38"/>
      <c r="O115" s="38"/>
      <c r="P115" s="38"/>
      <c r="Q115" s="38"/>
      <c r="R115" s="38"/>
      <c r="S115" s="38"/>
      <c r="T115" s="38"/>
      <c r="U115" s="38"/>
      <c r="V115" s="38"/>
      <c r="W115" s="38"/>
      <c r="X115" s="38"/>
      <c r="Y115" s="38"/>
      <c r="Z115" s="38"/>
      <c r="AA115" s="38"/>
      <c r="AB115" s="38"/>
      <c r="AC115" s="38"/>
      <c r="AD115" s="38"/>
      <c r="AE115" s="38"/>
      <c r="AF115" s="38"/>
      <c r="AG115" s="38"/>
      <c r="AH115" s="38"/>
      <c r="AI115" s="38"/>
      <c r="AJ115" s="38"/>
      <c r="AK115" s="38"/>
      <c r="AL115" s="38"/>
      <c r="AM115" s="38"/>
      <c r="AN115" s="38"/>
      <c r="AO115" s="38"/>
      <c r="AP115" s="38"/>
      <c r="AQ115" s="38"/>
      <c r="AR115" s="38"/>
      <c r="AS115" s="38"/>
      <c r="AT115" s="38"/>
      <c r="AU115" s="38"/>
      <c r="AV115" s="38"/>
      <c r="AW115" s="38"/>
      <c r="AX115" s="38"/>
      <c r="AY115" s="38"/>
      <c r="AZ115" s="38"/>
      <c r="BA115" s="38"/>
      <c r="BB115" s="38"/>
      <c r="BC115" s="38"/>
      <c r="BD115" s="38"/>
      <c r="BE115" s="38"/>
      <c r="BF115" s="38"/>
      <c r="BG115" s="38"/>
      <c r="BH115" s="38"/>
      <c r="BI115" s="38"/>
      <c r="BJ115" s="38"/>
      <c r="BK115" s="38"/>
    </row>
    <row r="116" spans="1:63" x14ac:dyDescent="0.35">
      <c r="B116" s="38"/>
      <c r="C116" s="38"/>
      <c r="D116" s="38"/>
      <c r="E116" s="38"/>
      <c r="F116" s="38"/>
      <c r="G116" s="38"/>
      <c r="H116" s="38"/>
      <c r="I116" s="38"/>
      <c r="J116" s="38"/>
      <c r="K116" s="38"/>
      <c r="L116" s="38"/>
      <c r="M116" s="38"/>
      <c r="N116" s="38"/>
      <c r="O116" s="38"/>
      <c r="P116" s="38"/>
      <c r="Q116" s="38"/>
      <c r="R116" s="38"/>
      <c r="S116" s="38"/>
      <c r="T116" s="38"/>
      <c r="U116" s="38"/>
      <c r="V116" s="38"/>
      <c r="W116" s="38"/>
      <c r="X116" s="38"/>
      <c r="Y116" s="38"/>
      <c r="Z116" s="38"/>
      <c r="AA116" s="38"/>
      <c r="AB116" s="38"/>
      <c r="AC116" s="38"/>
      <c r="AD116" s="38"/>
      <c r="AE116" s="38"/>
      <c r="AF116" s="38"/>
      <c r="AG116" s="38"/>
      <c r="AH116" s="38"/>
      <c r="AI116" s="38"/>
      <c r="AJ116" s="38"/>
      <c r="AK116" s="38"/>
      <c r="AL116" s="38"/>
      <c r="AM116" s="38"/>
      <c r="AN116" s="38"/>
      <c r="AO116" s="38"/>
      <c r="AP116" s="38"/>
      <c r="AQ116" s="38"/>
      <c r="AR116" s="38"/>
      <c r="AS116" s="38"/>
      <c r="AT116" s="38"/>
      <c r="AU116" s="38"/>
      <c r="AV116" s="38"/>
      <c r="AW116" s="38"/>
      <c r="AX116" s="38"/>
      <c r="AY116" s="38"/>
      <c r="AZ116" s="38"/>
      <c r="BA116" s="38"/>
      <c r="BB116" s="38"/>
      <c r="BC116" s="38"/>
      <c r="BD116" s="38"/>
      <c r="BE116" s="38"/>
      <c r="BF116" s="38"/>
      <c r="BG116" s="38"/>
      <c r="BH116" s="38"/>
      <c r="BI116" s="38"/>
      <c r="BJ116" s="38"/>
      <c r="BK116" s="38"/>
    </row>
    <row r="117" spans="1:63" x14ac:dyDescent="0.35">
      <c r="B117" s="38"/>
      <c r="C117" s="38"/>
      <c r="D117" s="38"/>
      <c r="E117" s="38"/>
      <c r="F117" s="38"/>
      <c r="G117" s="38"/>
      <c r="H117" s="38"/>
      <c r="I117" s="38"/>
      <c r="J117" s="38"/>
      <c r="K117" s="38"/>
      <c r="L117" s="38"/>
      <c r="M117" s="38"/>
      <c r="N117" s="38"/>
      <c r="O117" s="38"/>
      <c r="P117" s="38"/>
      <c r="Q117" s="38"/>
      <c r="R117" s="38"/>
      <c r="S117" s="38"/>
      <c r="T117" s="38"/>
      <c r="U117" s="38"/>
      <c r="V117" s="38"/>
      <c r="W117" s="38"/>
      <c r="X117" s="38"/>
      <c r="Y117" s="38"/>
      <c r="Z117" s="38"/>
      <c r="AA117" s="38"/>
      <c r="AB117" s="38"/>
      <c r="AC117" s="38"/>
      <c r="AD117" s="38"/>
      <c r="AE117" s="38"/>
      <c r="AF117" s="38"/>
      <c r="AG117" s="38"/>
      <c r="AH117" s="38"/>
      <c r="AI117" s="38"/>
      <c r="AJ117" s="38"/>
      <c r="AK117" s="38"/>
      <c r="AL117" s="38"/>
      <c r="AM117" s="38"/>
      <c r="AN117" s="38"/>
      <c r="AO117" s="38"/>
      <c r="AP117" s="38"/>
      <c r="AQ117" s="38"/>
      <c r="AR117" s="38"/>
      <c r="AS117" s="38"/>
      <c r="AT117" s="38"/>
      <c r="AU117" s="38"/>
      <c r="AV117" s="38"/>
      <c r="AW117" s="38"/>
      <c r="AX117" s="38"/>
      <c r="AY117" s="38"/>
      <c r="AZ117" s="38"/>
      <c r="BA117" s="38"/>
      <c r="BB117" s="38"/>
      <c r="BC117" s="38"/>
      <c r="BD117" s="38"/>
      <c r="BE117" s="38"/>
      <c r="BF117" s="38"/>
      <c r="BG117" s="38"/>
      <c r="BH117" s="38"/>
      <c r="BI117" s="38"/>
      <c r="BJ117" s="38"/>
      <c r="BK117" s="38"/>
    </row>
    <row r="118" spans="1:63" x14ac:dyDescent="0.35">
      <c r="B118" s="38"/>
      <c r="C118" s="38"/>
      <c r="D118" s="38"/>
      <c r="E118" s="38"/>
      <c r="F118" s="38"/>
      <c r="G118" s="38"/>
      <c r="H118" s="38"/>
      <c r="I118" s="38"/>
      <c r="J118" s="38"/>
      <c r="K118" s="38"/>
      <c r="L118" s="38"/>
      <c r="M118" s="38"/>
      <c r="N118" s="38"/>
      <c r="O118" s="38"/>
      <c r="P118" s="38"/>
      <c r="Q118" s="38"/>
      <c r="R118" s="38"/>
      <c r="S118" s="38"/>
      <c r="T118" s="38"/>
      <c r="U118" s="38"/>
      <c r="V118" s="38"/>
      <c r="W118" s="38"/>
      <c r="X118" s="38"/>
      <c r="Y118" s="38"/>
      <c r="Z118" s="38"/>
      <c r="AA118" s="38"/>
      <c r="AB118" s="38"/>
      <c r="AC118" s="38"/>
      <c r="AD118" s="38"/>
      <c r="AE118" s="38"/>
      <c r="AF118" s="38"/>
      <c r="AG118" s="38"/>
      <c r="AH118" s="38"/>
      <c r="AI118" s="38"/>
      <c r="AJ118" s="38"/>
      <c r="AK118" s="38"/>
      <c r="AL118" s="38"/>
      <c r="AM118" s="38"/>
      <c r="AN118" s="38"/>
      <c r="AO118" s="38"/>
      <c r="AP118" s="38"/>
      <c r="AQ118" s="38"/>
      <c r="AR118" s="38"/>
      <c r="AS118" s="38"/>
      <c r="AT118" s="38"/>
      <c r="AU118" s="38"/>
      <c r="AV118" s="38"/>
      <c r="AW118" s="38"/>
      <c r="AX118" s="38"/>
      <c r="AY118" s="38"/>
      <c r="AZ118" s="38"/>
      <c r="BA118" s="38"/>
      <c r="BB118" s="38"/>
      <c r="BC118" s="38"/>
      <c r="BD118" s="38"/>
      <c r="BE118" s="38"/>
      <c r="BF118" s="38"/>
      <c r="BG118" s="38"/>
      <c r="BH118" s="38"/>
      <c r="BI118" s="38"/>
      <c r="BJ118" s="38"/>
      <c r="BK118" s="38"/>
    </row>
    <row r="119" spans="1:63" x14ac:dyDescent="0.35">
      <c r="B119" s="38"/>
      <c r="C119" s="38"/>
      <c r="D119" s="38"/>
      <c r="E119" s="38"/>
      <c r="F119" s="38"/>
      <c r="G119" s="38"/>
      <c r="H119" s="38"/>
      <c r="I119" s="38"/>
      <c r="J119" s="38"/>
      <c r="K119" s="38"/>
      <c r="L119" s="38"/>
      <c r="M119" s="38"/>
      <c r="N119" s="38"/>
      <c r="O119" s="38"/>
      <c r="P119" s="38"/>
      <c r="Q119" s="38"/>
      <c r="R119" s="38"/>
      <c r="S119" s="38"/>
      <c r="T119" s="38"/>
      <c r="U119" s="38"/>
      <c r="V119" s="38"/>
      <c r="W119" s="38"/>
      <c r="X119" s="38"/>
      <c r="Y119" s="38"/>
      <c r="Z119" s="38"/>
      <c r="AA119" s="38"/>
      <c r="AB119" s="38"/>
      <c r="AC119" s="38"/>
      <c r="AD119" s="38"/>
      <c r="AE119" s="38"/>
      <c r="AF119" s="38"/>
      <c r="AG119" s="38"/>
      <c r="AH119" s="38"/>
      <c r="AI119" s="38"/>
      <c r="AJ119" s="38"/>
      <c r="AK119" s="38"/>
      <c r="AL119" s="38"/>
      <c r="AM119" s="38"/>
      <c r="AN119" s="38"/>
      <c r="AO119" s="38"/>
      <c r="AP119" s="38"/>
      <c r="AQ119" s="38"/>
      <c r="AR119" s="38"/>
      <c r="AS119" s="38"/>
      <c r="AT119" s="38"/>
      <c r="AU119" s="38"/>
      <c r="AV119" s="38"/>
      <c r="AW119" s="38"/>
      <c r="AX119" s="38"/>
      <c r="AY119" s="38"/>
      <c r="AZ119" s="38"/>
      <c r="BA119" s="38"/>
      <c r="BB119" s="38"/>
      <c r="BC119" s="38"/>
      <c r="BD119" s="38"/>
      <c r="BE119" s="38"/>
      <c r="BF119" s="38"/>
      <c r="BG119" s="38"/>
      <c r="BH119" s="38"/>
      <c r="BI119" s="38"/>
      <c r="BJ119" s="38"/>
      <c r="BK119" s="38"/>
    </row>
    <row r="120" spans="1:63" x14ac:dyDescent="0.35">
      <c r="B120" s="38"/>
      <c r="C120" s="38"/>
      <c r="D120" s="38"/>
      <c r="E120" s="38"/>
      <c r="F120" s="38"/>
      <c r="G120" s="38"/>
      <c r="H120" s="38"/>
      <c r="I120" s="38"/>
      <c r="J120" s="38"/>
      <c r="K120" s="38"/>
      <c r="L120" s="38"/>
      <c r="M120" s="38"/>
      <c r="N120" s="38"/>
      <c r="O120" s="38"/>
      <c r="P120" s="38"/>
      <c r="Q120" s="38"/>
      <c r="R120" s="38"/>
      <c r="S120" s="38"/>
      <c r="T120" s="38"/>
      <c r="U120" s="38"/>
      <c r="V120" s="38"/>
      <c r="W120" s="38"/>
      <c r="X120" s="38"/>
      <c r="Y120" s="38"/>
      <c r="Z120" s="38"/>
      <c r="AA120" s="38"/>
      <c r="AB120" s="38"/>
      <c r="AC120" s="38"/>
      <c r="AD120" s="38"/>
      <c r="AE120" s="38"/>
      <c r="AF120" s="38"/>
      <c r="AG120" s="38"/>
      <c r="AH120" s="38"/>
      <c r="AI120" s="38"/>
      <c r="AJ120" s="38"/>
      <c r="AK120" s="38"/>
      <c r="AL120" s="38"/>
      <c r="AM120" s="38"/>
      <c r="AN120" s="38"/>
      <c r="AO120" s="38"/>
      <c r="AP120" s="38"/>
      <c r="AQ120" s="38"/>
      <c r="AR120" s="38"/>
      <c r="AS120" s="38"/>
      <c r="AT120" s="38"/>
      <c r="AU120" s="38"/>
      <c r="AV120" s="38"/>
      <c r="AW120" s="38"/>
      <c r="AX120" s="38"/>
      <c r="AY120" s="38"/>
      <c r="AZ120" s="38"/>
      <c r="BA120" s="38"/>
      <c r="BB120" s="38"/>
      <c r="BC120" s="38"/>
      <c r="BD120" s="38"/>
      <c r="BE120" s="38"/>
      <c r="BF120" s="38"/>
      <c r="BG120" s="38"/>
      <c r="BH120" s="38"/>
      <c r="BI120" s="38"/>
      <c r="BJ120" s="38"/>
      <c r="BK120" s="38"/>
    </row>
    <row r="121" spans="1:63" x14ac:dyDescent="0.35">
      <c r="B121" s="38"/>
      <c r="C121" s="38"/>
      <c r="D121" s="38"/>
      <c r="E121" s="38"/>
      <c r="F121" s="38"/>
      <c r="G121" s="38"/>
      <c r="H121" s="38"/>
      <c r="I121" s="38"/>
      <c r="J121" s="38"/>
      <c r="K121" s="38"/>
      <c r="L121" s="38"/>
      <c r="M121" s="38"/>
      <c r="N121" s="38"/>
      <c r="O121" s="38"/>
      <c r="P121" s="38"/>
      <c r="Q121" s="38"/>
      <c r="R121" s="38"/>
      <c r="S121" s="38"/>
      <c r="T121" s="38"/>
      <c r="U121" s="38"/>
      <c r="V121" s="38"/>
      <c r="W121" s="38"/>
      <c r="X121" s="38"/>
      <c r="Y121" s="38"/>
      <c r="Z121" s="38"/>
      <c r="AA121" s="38"/>
      <c r="AB121" s="38"/>
      <c r="AC121" s="38"/>
      <c r="AD121" s="38"/>
      <c r="AE121" s="38"/>
      <c r="AF121" s="38"/>
      <c r="AG121" s="38"/>
      <c r="AH121" s="38"/>
      <c r="AI121" s="38"/>
      <c r="AJ121" s="38"/>
      <c r="AK121" s="38"/>
      <c r="AL121" s="38"/>
      <c r="AM121" s="38"/>
      <c r="AN121" s="38"/>
      <c r="AO121" s="38"/>
      <c r="AP121" s="38"/>
      <c r="AQ121" s="38"/>
      <c r="AR121" s="38"/>
      <c r="AS121" s="38"/>
      <c r="AT121" s="38"/>
      <c r="AU121" s="38"/>
      <c r="AV121" s="38"/>
      <c r="AW121" s="38"/>
      <c r="AX121" s="38"/>
      <c r="AY121" s="38"/>
      <c r="AZ121" s="38"/>
      <c r="BA121" s="38"/>
      <c r="BB121" s="38"/>
      <c r="BC121" s="38"/>
      <c r="BD121" s="38"/>
      <c r="BE121" s="38"/>
      <c r="BF121" s="38"/>
      <c r="BG121" s="38"/>
      <c r="BH121" s="38"/>
      <c r="BI121" s="38"/>
      <c r="BJ121" s="38"/>
      <c r="BK121" s="38"/>
    </row>
    <row r="122" spans="1:63" x14ac:dyDescent="0.35">
      <c r="B122" s="38"/>
      <c r="C122" s="38"/>
      <c r="D122" s="38"/>
      <c r="E122" s="38"/>
      <c r="F122" s="38"/>
      <c r="G122" s="38"/>
      <c r="H122" s="38"/>
      <c r="I122" s="38"/>
      <c r="J122" s="38"/>
      <c r="K122" s="38"/>
      <c r="L122" s="38"/>
      <c r="M122" s="38"/>
      <c r="N122" s="38"/>
      <c r="O122" s="38"/>
      <c r="P122" s="38"/>
      <c r="Q122" s="38"/>
      <c r="R122" s="38"/>
      <c r="S122" s="38"/>
      <c r="T122" s="38"/>
      <c r="U122" s="38"/>
      <c r="V122" s="38"/>
      <c r="W122" s="38"/>
      <c r="X122" s="38"/>
      <c r="Y122" s="38"/>
      <c r="Z122" s="38"/>
      <c r="AA122" s="38"/>
      <c r="AB122" s="38"/>
      <c r="AC122" s="38"/>
      <c r="AD122" s="38"/>
      <c r="AE122" s="38"/>
      <c r="AF122" s="38"/>
      <c r="AG122" s="38"/>
      <c r="AH122" s="38"/>
      <c r="AI122" s="38"/>
      <c r="AJ122" s="38"/>
      <c r="AK122" s="38"/>
      <c r="AL122" s="38"/>
      <c r="AM122" s="38"/>
      <c r="AN122" s="38"/>
      <c r="AO122" s="38"/>
      <c r="AP122" s="38"/>
      <c r="AQ122" s="38"/>
      <c r="AR122" s="38"/>
      <c r="AS122" s="38"/>
      <c r="AT122" s="38"/>
      <c r="AU122" s="38"/>
      <c r="AV122" s="38"/>
      <c r="AW122" s="38"/>
      <c r="AX122" s="38"/>
      <c r="AY122" s="38"/>
      <c r="AZ122" s="38"/>
      <c r="BA122" s="38"/>
      <c r="BB122" s="38"/>
      <c r="BC122" s="38"/>
      <c r="BD122" s="38"/>
      <c r="BE122" s="38"/>
      <c r="BF122" s="38"/>
      <c r="BG122" s="38"/>
      <c r="BH122" s="38"/>
      <c r="BI122" s="38"/>
      <c r="BJ122" s="38"/>
      <c r="BK122" s="38"/>
    </row>
    <row r="123" spans="1:63" x14ac:dyDescent="0.35">
      <c r="B123" s="38"/>
      <c r="C123" s="38"/>
      <c r="D123" s="38"/>
      <c r="E123" s="38"/>
      <c r="F123" s="38"/>
      <c r="G123" s="38"/>
      <c r="H123" s="38"/>
      <c r="I123" s="38"/>
      <c r="J123" s="38"/>
      <c r="K123" s="38"/>
      <c r="L123" s="38"/>
      <c r="M123" s="38"/>
      <c r="N123" s="38"/>
      <c r="O123" s="38"/>
      <c r="P123" s="38"/>
      <c r="Q123" s="38"/>
      <c r="R123" s="38"/>
      <c r="S123" s="38"/>
      <c r="T123" s="38"/>
      <c r="U123" s="38"/>
      <c r="V123" s="38"/>
      <c r="W123" s="38"/>
      <c r="X123" s="38"/>
      <c r="Y123" s="38"/>
      <c r="Z123" s="38"/>
      <c r="AA123" s="38"/>
      <c r="AB123" s="38"/>
      <c r="AC123" s="38"/>
      <c r="AD123" s="38"/>
      <c r="AE123" s="38"/>
      <c r="AF123" s="38"/>
      <c r="AG123" s="38"/>
      <c r="AH123" s="38"/>
      <c r="AI123" s="38"/>
      <c r="AJ123" s="38"/>
      <c r="AK123" s="38"/>
      <c r="AL123" s="38"/>
      <c r="AM123" s="38"/>
      <c r="AN123" s="38"/>
      <c r="AO123" s="38"/>
      <c r="AP123" s="38"/>
      <c r="AQ123" s="38"/>
      <c r="AR123" s="38"/>
      <c r="AS123" s="38"/>
      <c r="AT123" s="38"/>
      <c r="AU123" s="38"/>
      <c r="AV123" s="38"/>
      <c r="AW123" s="38"/>
      <c r="AX123" s="38"/>
      <c r="AY123" s="38"/>
      <c r="AZ123" s="38"/>
      <c r="BA123" s="38"/>
      <c r="BB123" s="38"/>
      <c r="BC123" s="38"/>
      <c r="BD123" s="38"/>
      <c r="BE123" s="38"/>
      <c r="BF123" s="38"/>
      <c r="BG123" s="38"/>
      <c r="BH123" s="38"/>
      <c r="BI123" s="38"/>
      <c r="BJ123" s="38"/>
      <c r="BK123" s="38"/>
    </row>
    <row r="124" spans="1:63" x14ac:dyDescent="0.35">
      <c r="B124" s="38"/>
      <c r="C124" s="38"/>
      <c r="D124" s="38"/>
      <c r="E124" s="38"/>
      <c r="F124" s="38"/>
      <c r="G124" s="38"/>
      <c r="H124" s="38"/>
      <c r="I124" s="38"/>
      <c r="J124" s="38"/>
      <c r="K124" s="38"/>
      <c r="L124" s="38"/>
      <c r="M124" s="38"/>
      <c r="N124" s="38"/>
      <c r="O124" s="38"/>
      <c r="P124" s="38"/>
      <c r="Q124" s="38"/>
      <c r="R124" s="38"/>
      <c r="S124" s="38"/>
      <c r="T124" s="38"/>
      <c r="U124" s="38"/>
      <c r="V124" s="38"/>
      <c r="W124" s="38"/>
      <c r="X124" s="38"/>
      <c r="Y124" s="38"/>
      <c r="Z124" s="38"/>
      <c r="AA124" s="38"/>
      <c r="AB124" s="38"/>
      <c r="AC124" s="38"/>
      <c r="AD124" s="38"/>
      <c r="AE124" s="38"/>
      <c r="AF124" s="38"/>
      <c r="AG124" s="38"/>
      <c r="AH124" s="38"/>
      <c r="AI124" s="38"/>
      <c r="AJ124" s="38"/>
      <c r="AK124" s="38"/>
      <c r="AL124" s="38"/>
      <c r="AM124" s="38"/>
      <c r="AN124" s="38"/>
      <c r="AO124" s="38"/>
      <c r="AP124" s="38"/>
      <c r="AQ124" s="38"/>
      <c r="AR124" s="38"/>
      <c r="AS124" s="38"/>
      <c r="AT124" s="38"/>
      <c r="AU124" s="38"/>
      <c r="AV124" s="38"/>
      <c r="AW124" s="38"/>
      <c r="AX124" s="38"/>
      <c r="AY124" s="38"/>
      <c r="AZ124" s="38"/>
      <c r="BA124" s="38"/>
      <c r="BB124" s="38"/>
      <c r="BC124" s="38"/>
      <c r="BD124" s="38"/>
      <c r="BE124" s="38"/>
      <c r="BF124" s="38"/>
      <c r="BG124" s="38"/>
      <c r="BH124" s="38"/>
      <c r="BI124" s="38"/>
      <c r="BJ124" s="38"/>
      <c r="BK124" s="38"/>
    </row>
    <row r="125" spans="1:63" x14ac:dyDescent="0.35">
      <c r="B125" s="38"/>
      <c r="C125" s="38"/>
      <c r="D125" s="38"/>
      <c r="E125" s="38"/>
      <c r="F125" s="38"/>
      <c r="G125" s="38"/>
      <c r="H125" s="38"/>
      <c r="I125" s="38"/>
      <c r="J125" s="38"/>
      <c r="K125" s="38"/>
      <c r="L125" s="38"/>
      <c r="M125" s="38"/>
      <c r="N125" s="38"/>
      <c r="O125" s="38"/>
      <c r="P125" s="38"/>
      <c r="Q125" s="38"/>
      <c r="R125" s="38"/>
      <c r="S125" s="38"/>
      <c r="T125" s="38"/>
      <c r="U125" s="38"/>
      <c r="V125" s="38"/>
      <c r="W125" s="38"/>
      <c r="X125" s="38"/>
      <c r="Y125" s="38"/>
      <c r="Z125" s="38"/>
      <c r="AA125" s="38"/>
      <c r="AB125" s="38"/>
      <c r="AC125" s="38"/>
      <c r="AD125" s="38"/>
      <c r="AE125" s="38"/>
      <c r="AF125" s="38"/>
      <c r="AG125" s="38"/>
      <c r="AH125" s="38"/>
      <c r="AI125" s="38"/>
      <c r="AJ125" s="38"/>
      <c r="AK125" s="38"/>
      <c r="AL125" s="38"/>
      <c r="AM125" s="38"/>
      <c r="AN125" s="38"/>
      <c r="AO125" s="38"/>
      <c r="AP125" s="38"/>
      <c r="AQ125" s="38"/>
      <c r="AR125" s="38"/>
      <c r="AS125" s="38"/>
      <c r="AT125" s="38"/>
      <c r="AU125" s="38"/>
      <c r="AV125" s="38"/>
      <c r="AW125" s="38"/>
      <c r="AX125" s="38"/>
      <c r="AY125" s="38"/>
      <c r="AZ125" s="38"/>
      <c r="BA125" s="38"/>
      <c r="BB125" s="38"/>
      <c r="BC125" s="38"/>
      <c r="BD125" s="38"/>
      <c r="BE125" s="38"/>
      <c r="BF125" s="38"/>
      <c r="BG125" s="38"/>
      <c r="BH125" s="38"/>
      <c r="BI125" s="38"/>
      <c r="BJ125" s="38"/>
      <c r="BK125" s="38"/>
    </row>
    <row r="126" spans="1:63" x14ac:dyDescent="0.35">
      <c r="B126" s="38"/>
      <c r="C126" s="38"/>
      <c r="D126" s="38"/>
      <c r="E126" s="38"/>
      <c r="F126" s="38"/>
      <c r="G126" s="38"/>
      <c r="H126" s="38"/>
      <c r="I126" s="38"/>
      <c r="J126" s="38"/>
      <c r="K126" s="38"/>
      <c r="L126" s="38"/>
      <c r="M126" s="38"/>
      <c r="N126" s="38"/>
      <c r="O126" s="38"/>
      <c r="P126" s="38"/>
      <c r="Q126" s="38"/>
      <c r="R126" s="38"/>
      <c r="S126" s="38"/>
      <c r="T126" s="38"/>
      <c r="U126" s="38"/>
      <c r="V126" s="38"/>
      <c r="W126" s="38"/>
      <c r="X126" s="38"/>
      <c r="Y126" s="38"/>
      <c r="Z126" s="38"/>
      <c r="AA126" s="38"/>
      <c r="AB126" s="38"/>
      <c r="AC126" s="38"/>
      <c r="AD126" s="38"/>
      <c r="AE126" s="38"/>
      <c r="AF126" s="38"/>
      <c r="AG126" s="38"/>
      <c r="AH126" s="38"/>
      <c r="AI126" s="38"/>
      <c r="AJ126" s="38"/>
      <c r="AK126" s="38"/>
      <c r="AL126" s="38"/>
      <c r="AM126" s="38"/>
      <c r="AN126" s="38"/>
      <c r="AO126" s="38"/>
      <c r="AP126" s="38"/>
      <c r="AQ126" s="38"/>
      <c r="AR126" s="38"/>
      <c r="AS126" s="38"/>
      <c r="AT126" s="38"/>
      <c r="AU126" s="38"/>
      <c r="AV126" s="38"/>
      <c r="AW126" s="38"/>
      <c r="AX126" s="38"/>
      <c r="AY126" s="38"/>
      <c r="AZ126" s="38"/>
      <c r="BA126" s="38"/>
      <c r="BB126" s="38"/>
      <c r="BC126" s="38"/>
      <c r="BD126" s="38"/>
      <c r="BE126" s="38"/>
      <c r="BF126" s="38"/>
      <c r="BG126" s="38"/>
      <c r="BH126" s="38"/>
      <c r="BI126" s="38"/>
      <c r="BJ126" s="38"/>
      <c r="BK126" s="38"/>
    </row>
    <row r="127" spans="1:63" x14ac:dyDescent="0.35">
      <c r="B127" s="38"/>
      <c r="C127" s="38"/>
      <c r="D127" s="38"/>
      <c r="E127" s="38"/>
      <c r="F127" s="38"/>
      <c r="G127" s="38"/>
      <c r="H127" s="38"/>
      <c r="I127" s="38"/>
      <c r="J127" s="38"/>
      <c r="K127" s="38"/>
      <c r="L127" s="38"/>
      <c r="M127" s="38"/>
      <c r="N127" s="38"/>
      <c r="O127" s="38"/>
      <c r="P127" s="38"/>
      <c r="Q127" s="38"/>
      <c r="R127" s="38"/>
      <c r="S127" s="38"/>
      <c r="T127" s="38"/>
      <c r="U127" s="38"/>
      <c r="V127" s="38"/>
      <c r="W127" s="38"/>
      <c r="X127" s="38"/>
      <c r="Y127" s="38"/>
      <c r="Z127" s="38"/>
      <c r="AA127" s="38"/>
      <c r="AB127" s="38"/>
      <c r="AC127" s="38"/>
      <c r="AD127" s="38"/>
      <c r="AE127" s="38"/>
      <c r="AF127" s="38"/>
      <c r="AG127" s="38"/>
      <c r="AH127" s="38"/>
      <c r="AI127" s="38"/>
      <c r="AJ127" s="38"/>
      <c r="AK127" s="38"/>
      <c r="AL127" s="38"/>
      <c r="AM127" s="38"/>
      <c r="AN127" s="38"/>
      <c r="AO127" s="38"/>
      <c r="AP127" s="38"/>
      <c r="AQ127" s="38"/>
      <c r="AR127" s="38"/>
      <c r="AS127" s="38"/>
      <c r="AT127" s="38"/>
      <c r="AU127" s="38"/>
      <c r="AV127" s="38"/>
      <c r="AW127" s="38"/>
      <c r="AX127" s="38"/>
      <c r="AY127" s="38"/>
      <c r="AZ127" s="38"/>
      <c r="BA127" s="38"/>
      <c r="BB127" s="38"/>
      <c r="BC127" s="38"/>
      <c r="BD127" s="38"/>
      <c r="BE127" s="38"/>
      <c r="BF127" s="38"/>
      <c r="BG127" s="38"/>
      <c r="BH127" s="38"/>
      <c r="BI127" s="38"/>
      <c r="BJ127" s="38"/>
      <c r="BK127" s="38"/>
    </row>
    <row r="128" spans="1:63" x14ac:dyDescent="0.35">
      <c r="B128" s="38"/>
      <c r="C128" s="38"/>
      <c r="D128" s="38"/>
      <c r="E128" s="38"/>
      <c r="F128" s="38"/>
      <c r="G128" s="38"/>
      <c r="H128" s="38"/>
      <c r="I128" s="38"/>
      <c r="J128" s="38"/>
      <c r="K128" s="38"/>
      <c r="L128" s="38"/>
      <c r="M128" s="38"/>
      <c r="N128" s="38"/>
      <c r="O128" s="38"/>
      <c r="P128" s="38"/>
      <c r="Q128" s="38"/>
      <c r="R128" s="38"/>
      <c r="S128" s="38"/>
      <c r="T128" s="38"/>
      <c r="U128" s="38"/>
      <c r="V128" s="38"/>
      <c r="W128" s="38"/>
      <c r="X128" s="38"/>
      <c r="Y128" s="38"/>
      <c r="Z128" s="38"/>
      <c r="AA128" s="38"/>
      <c r="AB128" s="38"/>
      <c r="AC128" s="38"/>
      <c r="AD128" s="38"/>
      <c r="AE128" s="38"/>
      <c r="AF128" s="38"/>
      <c r="AG128" s="38"/>
      <c r="AH128" s="38"/>
      <c r="AI128" s="38"/>
      <c r="AJ128" s="38"/>
      <c r="AK128" s="38"/>
      <c r="AL128" s="38"/>
      <c r="AM128" s="38"/>
      <c r="AN128" s="38"/>
      <c r="AO128" s="38"/>
      <c r="AP128" s="38"/>
      <c r="AQ128" s="38"/>
      <c r="AR128" s="38"/>
      <c r="AS128" s="38"/>
      <c r="AT128" s="38"/>
      <c r="AU128" s="38"/>
      <c r="AV128" s="38"/>
      <c r="AW128" s="38"/>
      <c r="AX128" s="38"/>
      <c r="AY128" s="38"/>
      <c r="AZ128" s="38"/>
      <c r="BA128" s="38"/>
      <c r="BB128" s="38"/>
      <c r="BC128" s="38"/>
      <c r="BD128" s="38"/>
      <c r="BE128" s="38"/>
      <c r="BF128" s="38"/>
      <c r="BG128" s="38"/>
      <c r="BH128" s="38"/>
      <c r="BI128" s="38"/>
      <c r="BJ128" s="38"/>
      <c r="BK128" s="38"/>
    </row>
    <row r="129" spans="2:63" x14ac:dyDescent="0.35">
      <c r="B129" s="38"/>
      <c r="C129" s="38"/>
      <c r="D129" s="38"/>
      <c r="E129" s="38"/>
      <c r="F129" s="38"/>
      <c r="G129" s="38"/>
      <c r="H129" s="38"/>
      <c r="I129" s="38"/>
      <c r="J129" s="38"/>
      <c r="K129" s="38"/>
      <c r="L129" s="38"/>
      <c r="M129" s="38"/>
      <c r="N129" s="38"/>
      <c r="O129" s="38"/>
      <c r="P129" s="38"/>
      <c r="Q129" s="38"/>
      <c r="R129" s="38"/>
      <c r="S129" s="38"/>
      <c r="T129" s="38"/>
      <c r="U129" s="38"/>
      <c r="V129" s="38"/>
      <c r="W129" s="38"/>
      <c r="X129" s="38"/>
      <c r="Y129" s="38"/>
      <c r="Z129" s="38"/>
      <c r="AA129" s="38"/>
      <c r="AB129" s="38"/>
      <c r="AC129" s="38"/>
      <c r="AD129" s="38"/>
      <c r="AE129" s="38"/>
      <c r="AF129" s="38"/>
      <c r="AG129" s="38"/>
      <c r="AH129" s="38"/>
      <c r="AI129" s="38"/>
      <c r="AJ129" s="38"/>
      <c r="AK129" s="38"/>
      <c r="AL129" s="38"/>
      <c r="AM129" s="38"/>
      <c r="AN129" s="38"/>
      <c r="AO129" s="38"/>
      <c r="AP129" s="38"/>
      <c r="AQ129" s="38"/>
      <c r="AR129" s="38"/>
      <c r="AS129" s="38"/>
      <c r="AT129" s="38"/>
      <c r="AU129" s="38"/>
      <c r="AV129" s="38"/>
      <c r="AW129" s="38"/>
      <c r="AX129" s="38"/>
      <c r="AY129" s="38"/>
      <c r="AZ129" s="38"/>
      <c r="BA129" s="38"/>
      <c r="BB129" s="38"/>
      <c r="BC129" s="38"/>
      <c r="BD129" s="38"/>
      <c r="BE129" s="38"/>
      <c r="BF129" s="38"/>
      <c r="BG129" s="38"/>
      <c r="BH129" s="38"/>
      <c r="BI129" s="38"/>
      <c r="BJ129" s="38"/>
      <c r="BK129" s="38"/>
    </row>
    <row r="130" spans="2:63" x14ac:dyDescent="0.35">
      <c r="B130" s="38"/>
      <c r="C130" s="38"/>
      <c r="D130" s="38"/>
      <c r="E130" s="38"/>
      <c r="F130" s="38"/>
      <c r="G130" s="38"/>
      <c r="H130" s="38"/>
      <c r="I130" s="38"/>
    </row>
    <row r="131" spans="2:63" x14ac:dyDescent="0.35">
      <c r="B131" s="38"/>
      <c r="C131" s="38"/>
      <c r="D131" s="38"/>
      <c r="E131" s="38"/>
      <c r="F131" s="38"/>
      <c r="G131" s="38"/>
      <c r="H131" s="38"/>
      <c r="I131" s="38"/>
    </row>
    <row r="132" spans="2:63" x14ac:dyDescent="0.35">
      <c r="B132" s="38"/>
      <c r="C132" s="38"/>
      <c r="D132" s="38"/>
      <c r="E132" s="38"/>
      <c r="F132" s="38"/>
      <c r="G132" s="38"/>
      <c r="H132" s="38"/>
      <c r="I132" s="38"/>
    </row>
    <row r="133" spans="2:63" x14ac:dyDescent="0.35">
      <c r="B133" s="38"/>
      <c r="C133" s="38"/>
      <c r="D133" s="38"/>
      <c r="E133" s="38"/>
      <c r="F133" s="38"/>
      <c r="G133" s="38"/>
      <c r="H133" s="38"/>
      <c r="I133" s="38"/>
    </row>
  </sheetData>
  <sheetProtection algorithmName="SHA-512" hashValue="OKW0PNnUybfoHwSdW3DSz6GMsA5Ty7kRzGr90WrrUUDGS3YBxmsMjWvrivBEAGTRyQT9LuqCL9t7OX/HUI8JVQ==" saltValue="dCauQzSz+XCQO5hfe44SQg==" spinCount="100000" sheet="1" objects="1" scenarios="1"/>
  <mergeCells count="246">
    <mergeCell ref="L9:M10"/>
    <mergeCell ref="B5:I7"/>
    <mergeCell ref="P37:Q38"/>
    <mergeCell ref="R37:S38"/>
    <mergeCell ref="T37:U38"/>
    <mergeCell ref="P33:Q34"/>
    <mergeCell ref="R33:S34"/>
    <mergeCell ref="T33:U34"/>
    <mergeCell ref="P35:Q36"/>
    <mergeCell ref="R35:S36"/>
    <mergeCell ref="T35:U36"/>
    <mergeCell ref="J37:K38"/>
    <mergeCell ref="L37:M38"/>
    <mergeCell ref="N37:O38"/>
    <mergeCell ref="J33:K34"/>
    <mergeCell ref="L33:M34"/>
    <mergeCell ref="N33:O34"/>
    <mergeCell ref="J35:K36"/>
    <mergeCell ref="L35:M36"/>
    <mergeCell ref="N35:O36"/>
    <mergeCell ref="J31:K32"/>
    <mergeCell ref="L31:M32"/>
    <mergeCell ref="N31:O32"/>
    <mergeCell ref="J27:K28"/>
    <mergeCell ref="L27:M28"/>
    <mergeCell ref="N27:O28"/>
    <mergeCell ref="J29:K30"/>
    <mergeCell ref="L29:M30"/>
    <mergeCell ref="N29:O30"/>
    <mergeCell ref="V37:W38"/>
    <mergeCell ref="X37:Y38"/>
    <mergeCell ref="Z37:AA38"/>
    <mergeCell ref="V33:W34"/>
    <mergeCell ref="X33:Y34"/>
    <mergeCell ref="Z33:AA34"/>
    <mergeCell ref="V35:W36"/>
    <mergeCell ref="X35:Y36"/>
    <mergeCell ref="Z35:AA36"/>
    <mergeCell ref="P31:Q32"/>
    <mergeCell ref="R31:S32"/>
    <mergeCell ref="T31:U32"/>
    <mergeCell ref="P27:Q28"/>
    <mergeCell ref="R27:S28"/>
    <mergeCell ref="T27:U28"/>
    <mergeCell ref="P29:Q30"/>
    <mergeCell ref="R29:S30"/>
    <mergeCell ref="T29:U30"/>
    <mergeCell ref="V31:W32"/>
    <mergeCell ref="X31:Y32"/>
    <mergeCell ref="Z31:AA32"/>
    <mergeCell ref="V27:W28"/>
    <mergeCell ref="X27:Y28"/>
    <mergeCell ref="Z27:AA28"/>
    <mergeCell ref="V29:W30"/>
    <mergeCell ref="X29:Y30"/>
    <mergeCell ref="Z29:AA30"/>
    <mergeCell ref="V25:W26"/>
    <mergeCell ref="X25:Y26"/>
    <mergeCell ref="Z25:AA26"/>
    <mergeCell ref="V21:W22"/>
    <mergeCell ref="X21:Y22"/>
    <mergeCell ref="Z21:AA22"/>
    <mergeCell ref="V23:W24"/>
    <mergeCell ref="X23:Y24"/>
    <mergeCell ref="Z23:AA24"/>
    <mergeCell ref="P25:Q26"/>
    <mergeCell ref="R25:S26"/>
    <mergeCell ref="T25:U26"/>
    <mergeCell ref="P21:Q22"/>
    <mergeCell ref="R21:S22"/>
    <mergeCell ref="T21:U22"/>
    <mergeCell ref="P23:Q24"/>
    <mergeCell ref="R23:S24"/>
    <mergeCell ref="T23:U24"/>
    <mergeCell ref="R19:S20"/>
    <mergeCell ref="T19:U20"/>
    <mergeCell ref="P15:Q16"/>
    <mergeCell ref="R15:S16"/>
    <mergeCell ref="T15:U16"/>
    <mergeCell ref="P17:Q18"/>
    <mergeCell ref="R17:S18"/>
    <mergeCell ref="T17:U18"/>
    <mergeCell ref="J25:K26"/>
    <mergeCell ref="L25:M26"/>
    <mergeCell ref="N25:O26"/>
    <mergeCell ref="J21:K22"/>
    <mergeCell ref="L21:M22"/>
    <mergeCell ref="N21:O22"/>
    <mergeCell ref="J23:K24"/>
    <mergeCell ref="L23:M24"/>
    <mergeCell ref="N23:O24"/>
    <mergeCell ref="L19:M20"/>
    <mergeCell ref="N19:O20"/>
    <mergeCell ref="J15:K16"/>
    <mergeCell ref="L15:M16"/>
    <mergeCell ref="N15:O16"/>
    <mergeCell ref="J17:K18"/>
    <mergeCell ref="L17:M18"/>
    <mergeCell ref="N17:O18"/>
    <mergeCell ref="P19:Q20"/>
    <mergeCell ref="AH37:AI38"/>
    <mergeCell ref="AJ37:AK38"/>
    <mergeCell ref="AL37:AM38"/>
    <mergeCell ref="AH33:AI34"/>
    <mergeCell ref="AJ33:AK34"/>
    <mergeCell ref="AL33:AM34"/>
    <mergeCell ref="AH35:AI36"/>
    <mergeCell ref="AJ35:AK36"/>
    <mergeCell ref="AL35:AM36"/>
    <mergeCell ref="AH31:AI32"/>
    <mergeCell ref="AJ31:AK32"/>
    <mergeCell ref="AL31:AM32"/>
    <mergeCell ref="AH27:AI28"/>
    <mergeCell ref="AJ27:AK28"/>
    <mergeCell ref="AL27:AM28"/>
    <mergeCell ref="AH29:AI30"/>
    <mergeCell ref="AJ29:AK30"/>
    <mergeCell ref="AL29:AM30"/>
    <mergeCell ref="AH25:AI26"/>
    <mergeCell ref="AJ25:AK26"/>
    <mergeCell ref="AL25:AM26"/>
    <mergeCell ref="AH21:AI22"/>
    <mergeCell ref="AJ21:AK22"/>
    <mergeCell ref="AL21:AM22"/>
    <mergeCell ref="AH23:AI24"/>
    <mergeCell ref="AJ23:AK24"/>
    <mergeCell ref="AL23:AM24"/>
    <mergeCell ref="AH19:AI20"/>
    <mergeCell ref="AJ19:AK20"/>
    <mergeCell ref="AL19:AM20"/>
    <mergeCell ref="AH15:AI16"/>
    <mergeCell ref="AJ15:AK16"/>
    <mergeCell ref="AL15:AM16"/>
    <mergeCell ref="AH17:AI18"/>
    <mergeCell ref="AJ17:AK18"/>
    <mergeCell ref="AL17:AM18"/>
    <mergeCell ref="AH13:AI14"/>
    <mergeCell ref="AJ13:AK14"/>
    <mergeCell ref="AL13:AM14"/>
    <mergeCell ref="AH9:AI10"/>
    <mergeCell ref="AJ9:AK10"/>
    <mergeCell ref="AL9:AM10"/>
    <mergeCell ref="AH11:AI12"/>
    <mergeCell ref="AJ11:AK12"/>
    <mergeCell ref="AL11:AM12"/>
    <mergeCell ref="AB37:AC38"/>
    <mergeCell ref="AD37:AE38"/>
    <mergeCell ref="AF37:AG38"/>
    <mergeCell ref="AB33:AC34"/>
    <mergeCell ref="AD33:AE34"/>
    <mergeCell ref="AF33:AG34"/>
    <mergeCell ref="AB35:AC36"/>
    <mergeCell ref="AD35:AE36"/>
    <mergeCell ref="AF35:AG36"/>
    <mergeCell ref="AB31:AC32"/>
    <mergeCell ref="AD31:AE32"/>
    <mergeCell ref="AF31:AG32"/>
    <mergeCell ref="AB27:AC28"/>
    <mergeCell ref="AD27:AE28"/>
    <mergeCell ref="AF27:AG28"/>
    <mergeCell ref="AB29:AC30"/>
    <mergeCell ref="AD29:AE30"/>
    <mergeCell ref="AF29:AG30"/>
    <mergeCell ref="AD19:AE20"/>
    <mergeCell ref="AF19:AG20"/>
    <mergeCell ref="AB25:AC26"/>
    <mergeCell ref="AD25:AE26"/>
    <mergeCell ref="AF25:AG26"/>
    <mergeCell ref="AB21:AC22"/>
    <mergeCell ref="AD21:AE22"/>
    <mergeCell ref="AF21:AG22"/>
    <mergeCell ref="AB23:AC24"/>
    <mergeCell ref="AD23:AE24"/>
    <mergeCell ref="AF23:AG24"/>
    <mergeCell ref="AB39:AG44"/>
    <mergeCell ref="AH39:AM44"/>
    <mergeCell ref="P9:Q10"/>
    <mergeCell ref="P13:Q14"/>
    <mergeCell ref="J9:K10"/>
    <mergeCell ref="N9:O10"/>
    <mergeCell ref="N11:O12"/>
    <mergeCell ref="L11:M12"/>
    <mergeCell ref="J11:K12"/>
    <mergeCell ref="P11:Q12"/>
    <mergeCell ref="R11:S12"/>
    <mergeCell ref="T11:U12"/>
    <mergeCell ref="R13:S14"/>
    <mergeCell ref="T13:U14"/>
    <mergeCell ref="J13:K14"/>
    <mergeCell ref="L13:M14"/>
    <mergeCell ref="AF9:AG10"/>
    <mergeCell ref="AB11:AC12"/>
    <mergeCell ref="AD11:AE12"/>
    <mergeCell ref="AF11:AG12"/>
    <mergeCell ref="AB13:AC14"/>
    <mergeCell ref="AD13:AE14"/>
    <mergeCell ref="AF13:AG14"/>
    <mergeCell ref="Z13:AA14"/>
    <mergeCell ref="J39:O44"/>
    <mergeCell ref="P39:U44"/>
    <mergeCell ref="V39:AA44"/>
    <mergeCell ref="N13:O14"/>
    <mergeCell ref="V9:W10"/>
    <mergeCell ref="X9:Y10"/>
    <mergeCell ref="Z9:AA10"/>
    <mergeCell ref="V11:W12"/>
    <mergeCell ref="X11:Y12"/>
    <mergeCell ref="Z11:AA12"/>
    <mergeCell ref="R9:S10"/>
    <mergeCell ref="T9:U10"/>
    <mergeCell ref="V13:W14"/>
    <mergeCell ref="X13:Y14"/>
    <mergeCell ref="V19:W20"/>
    <mergeCell ref="X19:Y20"/>
    <mergeCell ref="Z19:AA20"/>
    <mergeCell ref="V15:W16"/>
    <mergeCell ref="X15:Y16"/>
    <mergeCell ref="Z15:AA16"/>
    <mergeCell ref="V17:W18"/>
    <mergeCell ref="X17:Y18"/>
    <mergeCell ref="Z17:AA18"/>
    <mergeCell ref="J19:K20"/>
    <mergeCell ref="B2:I3"/>
    <mergeCell ref="J2:AM2"/>
    <mergeCell ref="J3:AM3"/>
    <mergeCell ref="AN2:AT3"/>
    <mergeCell ref="B9:D38"/>
    <mergeCell ref="AO9:AT14"/>
    <mergeCell ref="AO15:AT20"/>
    <mergeCell ref="AO21:AT26"/>
    <mergeCell ref="AO27:AT32"/>
    <mergeCell ref="E21:I26"/>
    <mergeCell ref="E33:I38"/>
    <mergeCell ref="J5:AM7"/>
    <mergeCell ref="E9:I14"/>
    <mergeCell ref="E15:I20"/>
    <mergeCell ref="E27:I32"/>
    <mergeCell ref="AB9:AC10"/>
    <mergeCell ref="AD9:AE10"/>
    <mergeCell ref="AB15:AC16"/>
    <mergeCell ref="AD15:AE16"/>
    <mergeCell ref="AF15:AG16"/>
    <mergeCell ref="AB17:AC18"/>
    <mergeCell ref="AD17:AE18"/>
    <mergeCell ref="AF17:AG18"/>
    <mergeCell ref="AB19:AC20"/>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2060"/>
  </sheetPr>
  <dimension ref="A1:X45"/>
  <sheetViews>
    <sheetView zoomScale="85" zoomScaleNormal="85" zoomScaleSheetLayoutView="85" workbookViewId="0">
      <selection activeCell="B1" sqref="B1:R1"/>
    </sheetView>
  </sheetViews>
  <sheetFormatPr baseColWidth="10" defaultRowHeight="14.5" x14ac:dyDescent="0.35"/>
  <cols>
    <col min="1" max="1" width="14" style="88" customWidth="1"/>
    <col min="2" max="2" width="23.453125" style="86" customWidth="1"/>
    <col min="3" max="3" width="9.453125" style="86" customWidth="1"/>
    <col min="4" max="4" width="9.7265625" customWidth="1"/>
    <col min="5" max="7" width="14.7265625" customWidth="1"/>
    <col min="8" max="12" width="6.54296875" customWidth="1"/>
    <col min="13" max="13" width="6.26953125" customWidth="1"/>
    <col min="14" max="14" width="6.54296875" style="87" customWidth="1"/>
    <col min="15" max="15" width="8.26953125" hidden="1" customWidth="1"/>
    <col min="16" max="16" width="6.54296875" customWidth="1"/>
    <col min="17" max="17" width="6.54296875" hidden="1" customWidth="1"/>
    <col min="18" max="18" width="7" customWidth="1"/>
    <col min="19" max="19" width="6.54296875" customWidth="1"/>
    <col min="20" max="20" width="7.7265625" customWidth="1"/>
    <col min="24" max="24" width="15.7265625" customWidth="1"/>
  </cols>
  <sheetData>
    <row r="1" spans="1:24" s="1" customFormat="1" ht="42" customHeight="1" x14ac:dyDescent="0.3">
      <c r="A1" s="358"/>
      <c r="B1" s="360" t="s">
        <v>191</v>
      </c>
      <c r="C1" s="360"/>
      <c r="D1" s="360"/>
      <c r="E1" s="360"/>
      <c r="F1" s="360"/>
      <c r="G1" s="360"/>
      <c r="H1" s="360"/>
      <c r="I1" s="360"/>
      <c r="J1" s="360"/>
      <c r="K1" s="360"/>
      <c r="L1" s="360"/>
      <c r="M1" s="360"/>
      <c r="N1" s="360"/>
      <c r="O1" s="360"/>
      <c r="P1" s="360"/>
      <c r="Q1" s="360"/>
      <c r="R1" s="361"/>
      <c r="S1" s="352" t="s">
        <v>230</v>
      </c>
      <c r="T1" s="353"/>
    </row>
    <row r="2" spans="1:24" s="1" customFormat="1" ht="39.75" customHeight="1" x14ac:dyDescent="0.3">
      <c r="A2" s="358"/>
      <c r="B2" s="362" t="s">
        <v>192</v>
      </c>
      <c r="C2" s="362"/>
      <c r="D2" s="362"/>
      <c r="E2" s="362"/>
      <c r="F2" s="362"/>
      <c r="G2" s="362"/>
      <c r="H2" s="362"/>
      <c r="I2" s="362"/>
      <c r="J2" s="362"/>
      <c r="K2" s="362"/>
      <c r="L2" s="362"/>
      <c r="M2" s="362"/>
      <c r="N2" s="362"/>
      <c r="O2" s="362"/>
      <c r="P2" s="362"/>
      <c r="Q2" s="362"/>
      <c r="R2" s="362"/>
      <c r="S2" s="354"/>
      <c r="T2" s="355"/>
    </row>
    <row r="3" spans="1:24" s="1" customFormat="1" ht="1.5" customHeight="1" x14ac:dyDescent="0.35">
      <c r="A3" s="92"/>
      <c r="B3" s="92"/>
      <c r="C3" s="92"/>
      <c r="D3" s="80"/>
      <c r="E3" s="80"/>
      <c r="F3" s="80"/>
      <c r="G3" s="80"/>
      <c r="H3" s="80"/>
      <c r="I3" s="80"/>
      <c r="J3" s="80"/>
      <c r="K3" s="80"/>
      <c r="L3" s="80"/>
      <c r="M3" s="80"/>
      <c r="N3" s="80"/>
      <c r="O3" s="80"/>
      <c r="P3" s="80"/>
      <c r="Q3" s="80"/>
      <c r="R3" s="80"/>
      <c r="S3" s="91"/>
      <c r="T3" s="91"/>
    </row>
    <row r="4" spans="1:24" s="1" customFormat="1" ht="1.5" customHeight="1" x14ac:dyDescent="0.35">
      <c r="A4" s="92"/>
      <c r="B4" s="92"/>
      <c r="C4" s="92"/>
      <c r="D4" s="80"/>
      <c r="E4" s="80"/>
      <c r="F4" s="80"/>
      <c r="G4" s="80"/>
      <c r="H4" s="80"/>
      <c r="I4" s="80"/>
      <c r="J4" s="80"/>
      <c r="K4" s="80"/>
      <c r="L4" s="80"/>
      <c r="M4" s="80"/>
      <c r="N4" s="80"/>
      <c r="O4" s="80"/>
      <c r="P4" s="80"/>
      <c r="Q4" s="80"/>
      <c r="R4" s="80"/>
      <c r="S4" s="91"/>
      <c r="T4" s="91"/>
    </row>
    <row r="5" spans="1:24" s="1" customFormat="1" ht="1.5" customHeight="1" x14ac:dyDescent="0.35">
      <c r="A5" s="92"/>
      <c r="B5" s="92"/>
      <c r="C5" s="92"/>
      <c r="D5" s="80"/>
      <c r="E5" s="80"/>
      <c r="F5" s="80"/>
      <c r="G5" s="80"/>
      <c r="H5" s="80"/>
      <c r="I5" s="80"/>
      <c r="J5" s="80"/>
      <c r="K5" s="80"/>
      <c r="L5" s="80"/>
      <c r="M5" s="80"/>
      <c r="N5" s="80"/>
      <c r="O5" s="80"/>
      <c r="P5" s="80"/>
      <c r="Q5" s="80"/>
      <c r="R5" s="80"/>
      <c r="S5" s="91"/>
      <c r="T5" s="91"/>
    </row>
    <row r="6" spans="1:24" ht="1.5" customHeight="1" thickBot="1" x14ac:dyDescent="0.4">
      <c r="A6" s="86"/>
      <c r="D6" s="86"/>
      <c r="E6" s="86"/>
      <c r="F6" s="86"/>
      <c r="G6" s="86"/>
      <c r="H6" s="86"/>
      <c r="I6" s="86"/>
      <c r="J6" s="86"/>
      <c r="K6" s="86"/>
      <c r="L6" s="86"/>
      <c r="M6" s="86"/>
      <c r="N6" s="86"/>
      <c r="O6" s="86"/>
      <c r="P6" s="86"/>
      <c r="Q6" s="86"/>
      <c r="R6" s="86"/>
      <c r="S6" s="86"/>
      <c r="T6" s="86"/>
    </row>
    <row r="7" spans="1:24" ht="16.5" customHeight="1" thickBot="1" x14ac:dyDescent="0.4">
      <c r="A7" s="356" t="s">
        <v>223</v>
      </c>
      <c r="B7" s="356" t="s">
        <v>225</v>
      </c>
      <c r="C7" s="356" t="s">
        <v>226</v>
      </c>
      <c r="D7" s="359" t="s">
        <v>206</v>
      </c>
      <c r="E7" s="359"/>
      <c r="F7" s="359"/>
      <c r="G7" s="359"/>
      <c r="H7" s="359"/>
      <c r="I7" s="359"/>
      <c r="J7" s="359"/>
      <c r="K7" s="359"/>
      <c r="L7" s="359"/>
      <c r="M7" s="359"/>
      <c r="N7" s="359"/>
      <c r="O7" s="359" t="s">
        <v>207</v>
      </c>
      <c r="P7" s="359"/>
      <c r="Q7" s="359"/>
      <c r="R7" s="359"/>
      <c r="S7" s="359"/>
      <c r="T7" s="359"/>
    </row>
    <row r="8" spans="1:24" ht="14.5" customHeight="1" thickBot="1" x14ac:dyDescent="0.4">
      <c r="A8" s="356"/>
      <c r="B8" s="356"/>
      <c r="C8" s="356"/>
      <c r="D8" s="356" t="s">
        <v>224</v>
      </c>
      <c r="E8" s="356" t="s">
        <v>147</v>
      </c>
      <c r="F8" s="356" t="s">
        <v>221</v>
      </c>
      <c r="G8" s="356" t="s">
        <v>222</v>
      </c>
      <c r="H8" s="356" t="s">
        <v>8</v>
      </c>
      <c r="I8" s="356"/>
      <c r="J8" s="356"/>
      <c r="K8" s="356"/>
      <c r="L8" s="356"/>
      <c r="M8" s="356"/>
      <c r="N8" s="351" t="s">
        <v>204</v>
      </c>
      <c r="O8" s="357" t="s">
        <v>126</v>
      </c>
      <c r="P8" s="351" t="s">
        <v>208</v>
      </c>
      <c r="Q8" s="350" t="s">
        <v>205</v>
      </c>
      <c r="R8" s="351" t="s">
        <v>209</v>
      </c>
      <c r="S8" s="351" t="s">
        <v>40</v>
      </c>
      <c r="T8" s="351" t="s">
        <v>27</v>
      </c>
    </row>
    <row r="9" spans="1:24" ht="97.5" customHeight="1" thickBot="1" x14ac:dyDescent="0.4">
      <c r="A9" s="356"/>
      <c r="B9" s="356"/>
      <c r="C9" s="356"/>
      <c r="D9" s="356"/>
      <c r="E9" s="356"/>
      <c r="F9" s="356"/>
      <c r="G9" s="356"/>
      <c r="H9" s="138" t="s">
        <v>12</v>
      </c>
      <c r="I9" s="138" t="s">
        <v>16</v>
      </c>
      <c r="J9" s="138" t="s">
        <v>17</v>
      </c>
      <c r="K9" s="138" t="s">
        <v>20</v>
      </c>
      <c r="L9" s="138" t="s">
        <v>23</v>
      </c>
      <c r="M9" s="139" t="s">
        <v>210</v>
      </c>
      <c r="N9" s="351"/>
      <c r="O9" s="357"/>
      <c r="P9" s="351"/>
      <c r="Q9" s="350"/>
      <c r="R9" s="351"/>
      <c r="S9" s="351"/>
      <c r="T9" s="351"/>
    </row>
    <row r="10" spans="1:24" ht="409.5" x14ac:dyDescent="0.35">
      <c r="A10" s="104">
        <v>1</v>
      </c>
      <c r="B10" s="105" t="str">
        <f>IF(A10="","",VLOOKUP(A10,'Mapa inherente'!$A$10:$E$18,5,FALSE))</f>
        <v xml:space="preserve">Posibilidad de afectación reputacional por queja o reclamo de los grupos de interes por la  falta de competencia, conocimiento y experiencia en el servidor público debido a la vinculación del personal que no cumple los requisitos establecidos en el manual de funciones. </v>
      </c>
      <c r="C10" s="106" t="str">
        <f ca="1">IF(A10="","",VLOOKUP(A10,'Mapa inherente'!$A$10:$N$18,14,FALSE))</f>
        <v>Moderado</v>
      </c>
      <c r="D10" s="107">
        <f>IF(B10="","",1)</f>
        <v>1</v>
      </c>
      <c r="E10" s="137" t="s">
        <v>236</v>
      </c>
      <c r="F10" s="137" t="s">
        <v>213</v>
      </c>
      <c r="G10" s="137" t="s">
        <v>290</v>
      </c>
      <c r="H10" s="137" t="s">
        <v>13</v>
      </c>
      <c r="I10" s="137" t="s">
        <v>9</v>
      </c>
      <c r="J10" s="137" t="s">
        <v>18</v>
      </c>
      <c r="K10" s="137" t="s">
        <v>21</v>
      </c>
      <c r="L10" s="137" t="s">
        <v>109</v>
      </c>
      <c r="M10" s="93" t="str">
        <f t="shared" ref="M10:M45" si="0">IF(AND(H10="Preventivo",I10="Automático"),"50%",IF(AND(H10="Preventivo",I10="Manual"),"40%",IF(AND(H10="Detectivo",I10="Automático"),"40%",IF(AND(H10="Detectivo",I10="Manual"),"30%",IF(AND(H10="Correctivo",I10="Automático"),"35%",IF(AND(H10="Correctivo",I10="Manual"),"25%",""))))))</f>
        <v>40%</v>
      </c>
      <c r="N10" s="94" t="str">
        <f t="shared" ref="N10:N45" si="1">IF(OR(H10="Preventivo",H10="Detectivo"),"Probabilidad",IF(H10="Correctivo","Impacto",""))</f>
        <v>Probabilidad</v>
      </c>
      <c r="O10" s="95">
        <f>IF(A10="","",IF(D10=1,IFERROR(IF(N10="Probabilidad",(VLOOKUP(A10,'Mapa inherente'!$A$10:$M$18,9,FALSE)-(VLOOKUP(A10,'Mapa inherente'!$A$10:$M$18,9,FALSE)*M10)),IF(N10="Impacto",VLOOKUP(A10,'Mapa inherente'!$A$10:$M$18,9,FALSE),"")),""),
IFERROR(IF(N10="Probabilidad",(O9-(O9)*M10),O9),"")))</f>
        <v>0.36</v>
      </c>
      <c r="P10" s="96" t="str">
        <f>IFERROR(IF(O10="","",IF(O10&lt;=0.2,"Muy Baja",IF(O10&lt;=0.4,"Baja",IF(O10&lt;=0.6,"Media",IF(O10&lt;=0.8,"Alta","Muy Alta"))))),"")</f>
        <v>Baja</v>
      </c>
      <c r="Q10" s="95">
        <f ca="1">IF(A10="","",IF(D10=1,IFERROR(IF(N10="Impacto",(VLOOKUP(A10,'Mapa inherente'!$A$10:$M$18,13,FALSE)-(VLOOKUP(A10,'Mapa inherente'!$A$10:$M$18,13,FALSE)*M10)),IF(N10="Probabilidad",VLOOKUP(A10,'Mapa inherente'!$A$10:$M$18,13,FALSE),"")),""),
                   IFERROR(IF(N10="Impacto",(Q9-(Q9)*M10),Q9),"")))</f>
        <v>0.6</v>
      </c>
      <c r="R10" s="96" t="str">
        <f ca="1">IFERROR(IF(Q10="","",IF(Q10&lt;=0.2,"Leve",IF(Q10&lt;=0.4,"Menor",IF(Q10&lt;=0.6,"Moderado",IF(Q10&lt;=0.8,"Mayor","Catastrófico"))))),"")</f>
        <v>Moderado</v>
      </c>
      <c r="S10" s="96" t="str">
        <f ca="1">IFERROR(IF(OR(AND(P10="Muy Baja",R10="Leve"),AND(P10="Muy Baja",R10="Menor"),AND(P10="Baja",R10="Leve")),"Bajo",IF(OR(AND(P10="Muy baja",R10="Moderado"),AND(P10="Baja",R10="Menor"),AND(P10="Baja",R10="Moderado"),AND(P10="Media",R10="Leve"),AND(P10="Media",R10="Menor"),AND(P10="Media",R10="Moderado"),AND(P10="Alta",R10="Leve"),AND(P10="Alta",R10="Menor")),"Moderado",IF(OR(AND(P10="Muy Baja",R10="Mayor"),AND(P10="Baja",R10="Mayor"),AND(P10="Media",R10="Mayor"),AND(P10="Alta",R10="Moderado"),AND(P10="Alta",R10="Mayor"),AND(P10="Muy Alta",R10="Leve"),AND(P10="Muy Alta",R10="Menor"),AND(P10="Muy Alta",R10="Moderado"),AND(P10="Muy Alta",R10="Mayor")),"Alto",IF(OR(AND(P10="Muy Baja",R10="Catastrófico"),AND(P10="Baja",R10="Catastrófico"),AND(P10="Media",R10="Catastrófico"),AND(P10="Alta",R10="Catastrófico"),AND(P10="Muy Alta",R10="Catastrófico")),"Extremo","")))),"")</f>
        <v>Moderado</v>
      </c>
      <c r="T10" s="108" t="s">
        <v>124</v>
      </c>
      <c r="X10" s="86"/>
    </row>
    <row r="11" spans="1:24" ht="351" x14ac:dyDescent="0.35">
      <c r="A11" s="109">
        <v>2</v>
      </c>
      <c r="B11" s="110" t="str">
        <f>IF(A11="","",VLOOKUP(A11,'Mapa inherente'!$A$10:$E$18,5,FALSE))</f>
        <v>Posibilidad de afectación económica y reputacional por sanciones de entes reguladores y de control, o demandas y quejas de los funcionarios docentes y no docentes; debido a accidentes de trabajo y enfermedad laboral, originados por la no identificación y gestión oportuna de los peligros a los que están expuestos.</v>
      </c>
      <c r="C11" s="111" t="str">
        <f ca="1">IF(A11="","",VLOOKUP(A11,'Mapa inherente'!$A$10:$N$18,14,FALSE))</f>
        <v>Alto</v>
      </c>
      <c r="D11" s="112">
        <f>IF(B11="","",IF(B11=B10,D10+1,1))</f>
        <v>1</v>
      </c>
      <c r="E11" s="113" t="s">
        <v>240</v>
      </c>
      <c r="F11" s="113" t="s">
        <v>215</v>
      </c>
      <c r="G11" s="113" t="s">
        <v>241</v>
      </c>
      <c r="H11" s="114" t="s">
        <v>13</v>
      </c>
      <c r="I11" s="114" t="s">
        <v>9</v>
      </c>
      <c r="J11" s="114" t="s">
        <v>18</v>
      </c>
      <c r="K11" s="114" t="s">
        <v>21</v>
      </c>
      <c r="L11" s="114" t="s">
        <v>109</v>
      </c>
      <c r="M11" s="97" t="str">
        <f t="shared" si="0"/>
        <v>40%</v>
      </c>
      <c r="N11" s="98" t="str">
        <f t="shared" si="1"/>
        <v>Probabilidad</v>
      </c>
      <c r="O11" s="99">
        <f>IF(A11="","",IF(D11=1,IFERROR(IF(N11="Probabilidad",(VLOOKUP(A11,'Mapa inherente'!$A$10:$M$18,9,FALSE)-(VLOOKUP(A11,'Mapa inherente'!$A$10:$M$18,9,FALSE)*M11)),IF(N11="Impacto",VLOOKUP(A11,'Mapa inherente'!$A$10:$M$18,9,FALSE),"")),""),
IFERROR(IF(N11="Probabilidad",(O10-(O10)*M11),O10),"")))</f>
        <v>0.36</v>
      </c>
      <c r="P11" s="100" t="str">
        <f t="shared" ref="P11:P45" si="2">IFERROR(IF(O11="","",IF(O11&lt;=0.2,"Muy Baja",IF(O11&lt;=0.4,"Baja",IF(O11&lt;=0.6,"Media",IF(O11&lt;=0.8,"Alta","Muy Alta"))))),"")</f>
        <v>Baja</v>
      </c>
      <c r="Q11" s="99">
        <f ca="1">IF(A11="","",IF(D11=1,IFERROR(IF(N11="Impacto",(VLOOKUP(A11,'Mapa inherente'!$A$10:$M$18,13,FALSE)-(VLOOKUP(A11,'Mapa inherente'!$A$10:$M$18,13,FALSE)*M11)),IF(N11="Probabilidad",VLOOKUP(A11,'Mapa inherente'!$A$10:$M$18,13,FALSE),"")),""),
                   IFERROR(IF(N11="Impacto",(Q10-(Q10)*M11),Q10),"")))</f>
        <v>0.8</v>
      </c>
      <c r="R11" s="100" t="str">
        <f t="shared" ref="R11:R45" ca="1" si="3">IFERROR(IF(Q11="","",IF(Q11&lt;=0.2,"Leve",IF(Q11&lt;=0.4,"Menor",IF(Q11&lt;=0.6,"Moderado",IF(Q11&lt;=0.8,"Mayor","Catastrófico"))))),"")</f>
        <v>Mayor</v>
      </c>
      <c r="S11" s="100" t="str">
        <f t="shared" ref="S11:S45" ca="1" si="4">IFERROR(IF(OR(AND(P11="Muy Baja",R11="Leve"),AND(P11="Muy Baja",R11="Menor"),AND(P11="Baja",R11="Leve")),"Bajo",IF(OR(AND(P11="Muy baja",R11="Moderado"),AND(P11="Baja",R11="Menor"),AND(P11="Baja",R11="Moderado"),AND(P11="Media",R11="Leve"),AND(P11="Media",R11="Menor"),AND(P11="Media",R11="Moderado"),AND(P11="Alta",R11="Leve"),AND(P11="Alta",R11="Menor")),"Moderado",IF(OR(AND(P11="Muy Baja",R11="Mayor"),AND(P11="Baja",R11="Mayor"),AND(P11="Media",R11="Mayor"),AND(P11="Alta",R11="Moderado"),AND(P11="Alta",R11="Mayor"),AND(P11="Muy Alta",R11="Leve"),AND(P11="Muy Alta",R11="Menor"),AND(P11="Muy Alta",R11="Moderado"),AND(P11="Muy Alta",R11="Mayor")),"Alto",IF(OR(AND(P11="Muy Baja",R11="Catastrófico"),AND(P11="Baja",R11="Catastrófico"),AND(P11="Media",R11="Catastrófico"),AND(P11="Alta",R11="Catastrófico"),AND(P11="Muy Alta",R11="Catastrófico")),"Extremo","")))),"")</f>
        <v>Alto</v>
      </c>
      <c r="T11" s="115" t="s">
        <v>124</v>
      </c>
    </row>
    <row r="12" spans="1:24" ht="409.5" x14ac:dyDescent="0.35">
      <c r="A12" s="109">
        <v>2</v>
      </c>
      <c r="B12" s="110" t="str">
        <f>IF(A12="","",VLOOKUP(A12,'Mapa inherente'!$A$10:$E$18,5,FALSE))</f>
        <v>Posibilidad de afectación económica y reputacional por sanciones de entes reguladores y de control, o demandas y quejas de los funcionarios docentes y no docentes; debido a accidentes de trabajo y enfermedad laboral, originados por la no identificación y gestión oportuna de los peligros a los que están expuestos.</v>
      </c>
      <c r="C12" s="111" t="str">
        <f ca="1">IF(A12="","",VLOOKUP(A12,'Mapa inherente'!$A$10:$N$18,14,FALSE))</f>
        <v>Alto</v>
      </c>
      <c r="D12" s="112">
        <f t="shared" ref="D12:D45" si="5">IF(B12="","",IF(B12=B11,D11+1,1))</f>
        <v>2</v>
      </c>
      <c r="E12" s="113" t="s">
        <v>242</v>
      </c>
      <c r="F12" s="113" t="s">
        <v>215</v>
      </c>
      <c r="G12" s="113" t="s">
        <v>243</v>
      </c>
      <c r="H12" s="114" t="s">
        <v>13</v>
      </c>
      <c r="I12" s="114" t="s">
        <v>9</v>
      </c>
      <c r="J12" s="114" t="s">
        <v>18</v>
      </c>
      <c r="K12" s="114" t="s">
        <v>21</v>
      </c>
      <c r="L12" s="114" t="s">
        <v>109</v>
      </c>
      <c r="M12" s="97" t="str">
        <f t="shared" si="0"/>
        <v>40%</v>
      </c>
      <c r="N12" s="98" t="str">
        <f t="shared" si="1"/>
        <v>Probabilidad</v>
      </c>
      <c r="O12" s="99">
        <f>IF(A12="","",IF(D12=1,IFERROR(IF(N12="Probabilidad",(VLOOKUP(A12,'Mapa inherente'!$A$10:$M$18,9,FALSE)-(VLOOKUP(A12,'Mapa inherente'!$A$10:$M$18,9,FALSE)*M12)),IF(N12="Impacto",VLOOKUP(A12,'Mapa inherente'!$A$10:$M$18,9,FALSE),"")),""),
IFERROR(IF(N12="Probabilidad",(O11-(O11)*M12),O11),"")))</f>
        <v>0.216</v>
      </c>
      <c r="P12" s="100" t="str">
        <f t="shared" si="2"/>
        <v>Baja</v>
      </c>
      <c r="Q12" s="99">
        <f ca="1">IF(A12="","",IF(D12=1,IFERROR(IF(N12="Impacto",(VLOOKUP(A12,'Mapa inherente'!$A$10:$M$18,13,FALSE)-(VLOOKUP(A12,'Mapa inherente'!$A$10:$M$18,13,FALSE)*M12)),IF(N12="Probabilidad",VLOOKUP(A12,'Mapa inherente'!$A$10:$M$18,13,FALSE),"")),""),
                   IFERROR(IF(N12="Impacto",(Q11-(Q11)*M12),Q11),"")))</f>
        <v>0.8</v>
      </c>
      <c r="R12" s="100" t="str">
        <f t="shared" ca="1" si="3"/>
        <v>Mayor</v>
      </c>
      <c r="S12" s="100" t="str">
        <f t="shared" ca="1" si="4"/>
        <v>Alto</v>
      </c>
      <c r="T12" s="115" t="s">
        <v>124</v>
      </c>
    </row>
    <row r="13" spans="1:24" ht="188.5" x14ac:dyDescent="0.35">
      <c r="A13" s="109">
        <v>2</v>
      </c>
      <c r="B13" s="110" t="str">
        <f>IF(A13="","",VLOOKUP(A13,'Mapa inherente'!$A$10:$E$18,5,FALSE))</f>
        <v>Posibilidad de afectación económica y reputacional por sanciones de entes reguladores y de control, o demandas y quejas de los funcionarios docentes y no docentes; debido a accidentes de trabajo y enfermedad laboral, originados por la no identificación y gestión oportuna de los peligros a los que están expuestos.</v>
      </c>
      <c r="C13" s="111" t="str">
        <f ca="1">IF(A13="","",VLOOKUP(A13,'Mapa inherente'!$A$10:$N$18,14,FALSE))</f>
        <v>Alto</v>
      </c>
      <c r="D13" s="112">
        <f t="shared" si="5"/>
        <v>3</v>
      </c>
      <c r="E13" s="113" t="s">
        <v>244</v>
      </c>
      <c r="F13" s="113" t="s">
        <v>215</v>
      </c>
      <c r="G13" s="113" t="s">
        <v>245</v>
      </c>
      <c r="H13" s="114" t="s">
        <v>13</v>
      </c>
      <c r="I13" s="114" t="s">
        <v>9</v>
      </c>
      <c r="J13" s="114" t="s">
        <v>18</v>
      </c>
      <c r="K13" s="114" t="s">
        <v>21</v>
      </c>
      <c r="L13" s="114"/>
      <c r="M13" s="97" t="str">
        <f t="shared" si="0"/>
        <v>40%</v>
      </c>
      <c r="N13" s="98" t="str">
        <f t="shared" si="1"/>
        <v>Probabilidad</v>
      </c>
      <c r="O13" s="99">
        <f>IF(A13="","",IF(D13=1,IFERROR(IF(N13="Probabilidad",(VLOOKUP(A13,'Mapa inherente'!$A$10:$M$18,9,FALSE)-(VLOOKUP(A13,'Mapa inherente'!$A$10:$M$18,9,FALSE)*M13)),IF(N13="Impacto",VLOOKUP(A13,'Mapa inherente'!$A$10:$M$18,9,FALSE),"")),""),
IFERROR(IF(N13="Probabilidad",(O12-(O12)*M13),O12),"")))</f>
        <v>0.12959999999999999</v>
      </c>
      <c r="P13" s="100" t="str">
        <f t="shared" si="2"/>
        <v>Muy Baja</v>
      </c>
      <c r="Q13" s="99">
        <f ca="1">IF(A13="","",IF(D13=1,IFERROR(IF(N13="Impacto",(VLOOKUP(A13,'Mapa inherente'!$A$10:$M$18,13,FALSE)-(VLOOKUP(A13,'Mapa inherente'!$A$10:$M$18,13,FALSE)*M13)),IF(N13="Probabilidad",VLOOKUP(A13,'Mapa inherente'!$A$10:$M$18,13,FALSE),"")),""),
                   IFERROR(IF(N13="Impacto",(Q12-(Q12)*M13),Q12),"")))</f>
        <v>0.8</v>
      </c>
      <c r="R13" s="100" t="str">
        <f t="shared" ca="1" si="3"/>
        <v>Mayor</v>
      </c>
      <c r="S13" s="100" t="str">
        <f t="shared" ca="1" si="4"/>
        <v>Alto</v>
      </c>
      <c r="T13" s="115" t="s">
        <v>124</v>
      </c>
    </row>
    <row r="14" spans="1:24" ht="195" x14ac:dyDescent="0.35">
      <c r="A14" s="109">
        <v>2</v>
      </c>
      <c r="B14" s="110" t="str">
        <f>IF(A14="","",VLOOKUP(A14,'Mapa inherente'!$A$10:$E$18,5,FALSE))</f>
        <v>Posibilidad de afectación económica y reputacional por sanciones de entes reguladores y de control, o demandas y quejas de los funcionarios docentes y no docentes; debido a accidentes de trabajo y enfermedad laboral, originados por la no identificación y gestión oportuna de los peligros a los que están expuestos.</v>
      </c>
      <c r="C14" s="111" t="str">
        <f ca="1">IF(A14="","",VLOOKUP(A14,'Mapa inherente'!$A$10:$N$18,14,FALSE))</f>
        <v>Alto</v>
      </c>
      <c r="D14" s="112">
        <f t="shared" si="5"/>
        <v>4</v>
      </c>
      <c r="E14" s="113" t="s">
        <v>246</v>
      </c>
      <c r="F14" s="113" t="s">
        <v>215</v>
      </c>
      <c r="G14" s="113" t="s">
        <v>291</v>
      </c>
      <c r="H14" s="114" t="s">
        <v>15</v>
      </c>
      <c r="I14" s="114" t="s">
        <v>9</v>
      </c>
      <c r="J14" s="114" t="s">
        <v>18</v>
      </c>
      <c r="K14" s="114" t="s">
        <v>21</v>
      </c>
      <c r="L14" s="114" t="s">
        <v>109</v>
      </c>
      <c r="M14" s="97" t="str">
        <f t="shared" si="0"/>
        <v>25%</v>
      </c>
      <c r="N14" s="98" t="str">
        <f t="shared" si="1"/>
        <v>Impacto</v>
      </c>
      <c r="O14" s="99">
        <f>IF(A14="","",IF(D14=1,IFERROR(IF(N14="Probabilidad",(VLOOKUP(A14,'Mapa inherente'!$A$10:$M$18,9,FALSE)-(VLOOKUP(A14,'Mapa inherente'!$A$10:$M$18,9,FALSE)*M14)),IF(N14="Impacto",VLOOKUP(A14,'Mapa inherente'!$A$10:$M$18,9,FALSE),"")),""),
IFERROR(IF(N14="Probabilidad",(O13-(O13)*M14),O13),"")))</f>
        <v>0.12959999999999999</v>
      </c>
      <c r="P14" s="100" t="str">
        <f t="shared" si="2"/>
        <v>Muy Baja</v>
      </c>
      <c r="Q14" s="99">
        <f ca="1">IF(A14="","",IF(D14=1,IFERROR(IF(N14="Impacto",(VLOOKUP(A14,'Mapa inherente'!$A$10:$M$18,13,FALSE)-(VLOOKUP(A14,'Mapa inherente'!$A$10:$M$18,13,FALSE)*M14)),IF(N14="Probabilidad",VLOOKUP(A14,'Mapa inherente'!$A$10:$M$18,13,FALSE),"")),""),
                   IFERROR(IF(N14="Impacto",(Q13-(Q13)*M14),Q13),"")))</f>
        <v>0.60000000000000009</v>
      </c>
      <c r="R14" s="100" t="str">
        <f t="shared" ca="1" si="3"/>
        <v>Moderado</v>
      </c>
      <c r="S14" s="100" t="str">
        <f t="shared" ca="1" si="4"/>
        <v>Moderado</v>
      </c>
      <c r="T14" s="115" t="s">
        <v>29</v>
      </c>
    </row>
    <row r="15" spans="1:24" ht="217.5" x14ac:dyDescent="0.35">
      <c r="A15" s="109">
        <v>3</v>
      </c>
      <c r="B15" s="110" t="str">
        <f>IF(A15="","",VLOOKUP(A15,'Mapa inherente'!$A$10:$E$18,5,FALSE))</f>
        <v>Posibilidad de afectación reputacional o económica por queja o reclamo de los funcionarios públicos docentes y no docentes o denuncias, debido al tráfico de influencia, Amiguismo, clientelismo y/o soborno, ocasionado por la liquidación intencional de un pago laboral no debido a un servidor público o tercero en los procesos de nómina.</v>
      </c>
      <c r="C15" s="111" t="str">
        <f ca="1">IF(A15="","",VLOOKUP(A15,'Mapa inherente'!$A$10:$N$18,14,FALSE))</f>
        <v>Moderado</v>
      </c>
      <c r="D15" s="112">
        <f t="shared" si="5"/>
        <v>1</v>
      </c>
      <c r="E15" s="113" t="s">
        <v>247</v>
      </c>
      <c r="F15" s="113" t="s">
        <v>213</v>
      </c>
      <c r="G15" s="113" t="s">
        <v>248</v>
      </c>
      <c r="H15" s="114" t="s">
        <v>14</v>
      </c>
      <c r="I15" s="114" t="s">
        <v>9</v>
      </c>
      <c r="J15" s="114" t="s">
        <v>18</v>
      </c>
      <c r="K15" s="114" t="s">
        <v>21</v>
      </c>
      <c r="L15" s="114" t="s">
        <v>109</v>
      </c>
      <c r="M15" s="97" t="str">
        <f t="shared" si="0"/>
        <v>30%</v>
      </c>
      <c r="N15" s="98" t="str">
        <f t="shared" si="1"/>
        <v>Probabilidad</v>
      </c>
      <c r="O15" s="99">
        <f>IF(A15="","",IF(D15=1,IFERROR(IF(N15="Probabilidad",(VLOOKUP(A15,'Mapa inherente'!$A$10:$M$18,9,FALSE)-(VLOOKUP(A15,'Mapa inherente'!$A$10:$M$18,9,FALSE)*M15)),IF(N15="Impacto",VLOOKUP(A15,'Mapa inherente'!$A$10:$M$18,9,FALSE),"")),""),
IFERROR(IF(N15="Probabilidad",(O14-(O14)*M15),O14),"")))</f>
        <v>0.28000000000000003</v>
      </c>
      <c r="P15" s="100" t="str">
        <f t="shared" si="2"/>
        <v>Baja</v>
      </c>
      <c r="Q15" s="99">
        <f ca="1">IF(A15="","",IF(D15=1,IFERROR(IF(N15="Impacto",(VLOOKUP(A15,'Mapa inherente'!$A$10:$M$18,13,FALSE)-(VLOOKUP(A15,'Mapa inherente'!$A$10:$M$18,13,FALSE)*M15)),IF(N15="Probabilidad",VLOOKUP(A15,'Mapa inherente'!$A$10:$M$18,13,FALSE),"")),""),
                   IFERROR(IF(N15="Impacto",(Q14-(Q14)*M15),Q14),"")))</f>
        <v>0.4</v>
      </c>
      <c r="R15" s="100" t="str">
        <f t="shared" ca="1" si="3"/>
        <v>Menor</v>
      </c>
      <c r="S15" s="100" t="str">
        <f t="shared" ca="1" si="4"/>
        <v>Moderado</v>
      </c>
      <c r="T15" s="115" t="s">
        <v>124</v>
      </c>
    </row>
    <row r="16" spans="1:24" ht="217.5" x14ac:dyDescent="0.35">
      <c r="A16" s="109">
        <v>3</v>
      </c>
      <c r="B16" s="110" t="str">
        <f>IF(A16="","",VLOOKUP(A16,'Mapa inherente'!$A$10:$E$18,5,FALSE))</f>
        <v>Posibilidad de afectación reputacional o económica por queja o reclamo de los funcionarios públicos docentes y no docentes o denuncias, debido al tráfico de influencia, Amiguismo, clientelismo y/o soborno, ocasionado por la liquidación intencional de un pago laboral no debido a un servidor público o tercero en los procesos de nómina.</v>
      </c>
      <c r="C16" s="111" t="str">
        <f ca="1">IF(A16="","",VLOOKUP(A16,'Mapa inherente'!$A$10:$N$18,14,FALSE))</f>
        <v>Moderado</v>
      </c>
      <c r="D16" s="112">
        <f t="shared" si="5"/>
        <v>2</v>
      </c>
      <c r="E16" s="113" t="s">
        <v>284</v>
      </c>
      <c r="F16" s="113" t="s">
        <v>213</v>
      </c>
      <c r="G16" s="113" t="s">
        <v>249</v>
      </c>
      <c r="H16" s="114" t="s">
        <v>15</v>
      </c>
      <c r="I16" s="114" t="s">
        <v>10</v>
      </c>
      <c r="J16" s="114" t="s">
        <v>18</v>
      </c>
      <c r="K16" s="114" t="s">
        <v>21</v>
      </c>
      <c r="L16" s="114" t="s">
        <v>109</v>
      </c>
      <c r="M16" s="97" t="str">
        <f t="shared" si="0"/>
        <v>35%</v>
      </c>
      <c r="N16" s="98" t="str">
        <f t="shared" si="1"/>
        <v>Impacto</v>
      </c>
      <c r="O16" s="99">
        <f>IF(A16="","",IF(D16=1,IFERROR(IF(N16="Probabilidad",(VLOOKUP(A16,'Mapa inherente'!$A$10:$M$18,9,FALSE)-(VLOOKUP(A16,'Mapa inherente'!$A$10:$M$18,9,FALSE)*M16)),IF(N16="Impacto",VLOOKUP(A16,'Mapa inherente'!$A$10:$M$18,9,FALSE),"")),""),
IFERROR(IF(N16="Probabilidad",(O15-(O15)*M16),O15),"")))</f>
        <v>0.28000000000000003</v>
      </c>
      <c r="P16" s="100" t="str">
        <f t="shared" si="2"/>
        <v>Baja</v>
      </c>
      <c r="Q16" s="99">
        <f ca="1">IF(A16="","",IF(D16=1,IFERROR(IF(N16="Impacto",(VLOOKUP(A16,'Mapa inherente'!$A$10:$M$18,13,FALSE)-(VLOOKUP(A16,'Mapa inherente'!$A$10:$M$18,13,FALSE)*M16)),IF(N16="Probabilidad",VLOOKUP(A16,'Mapa inherente'!$A$10:$M$18,13,FALSE),"")),""),
                   IFERROR(IF(N16="Impacto",(Q15-(Q15)*M16),Q15),"")))</f>
        <v>0.26</v>
      </c>
      <c r="R16" s="100" t="str">
        <f t="shared" ca="1" si="3"/>
        <v>Menor</v>
      </c>
      <c r="S16" s="100" t="str">
        <f t="shared" ca="1" si="4"/>
        <v>Moderado</v>
      </c>
      <c r="T16" s="115" t="s">
        <v>29</v>
      </c>
    </row>
    <row r="17" spans="1:20" ht="409.5" x14ac:dyDescent="0.35">
      <c r="A17" s="109">
        <v>4</v>
      </c>
      <c r="B17" s="110" t="str">
        <f>IF(A17="","",VLOOKUP(A17,'Mapa inherente'!$A$10:$E$18,5,FALSE))</f>
        <v xml:space="preserve">Posibilidad de afectación reputacional por incumplimiento en el servicio en las dependencias debido a falta de personal requerido,  ocasionado por el trámite inoportuno de las solicitudes de personal adicional (temporal) o a demoras en la vinculación de personal en la planta academico administrativa de la institución. </v>
      </c>
      <c r="C17" s="111" t="str">
        <f ca="1">IF(A17="","",VLOOKUP(A17,'Mapa inherente'!$A$10:$N$18,14,FALSE))</f>
        <v>Moderado</v>
      </c>
      <c r="D17" s="112">
        <f t="shared" si="5"/>
        <v>1</v>
      </c>
      <c r="E17" s="113" t="s">
        <v>253</v>
      </c>
      <c r="F17" s="113" t="s">
        <v>215</v>
      </c>
      <c r="G17" s="113" t="s">
        <v>254</v>
      </c>
      <c r="H17" s="114" t="s">
        <v>13</v>
      </c>
      <c r="I17" s="114" t="s">
        <v>9</v>
      </c>
      <c r="J17" s="114" t="s">
        <v>18</v>
      </c>
      <c r="K17" s="114" t="s">
        <v>21</v>
      </c>
      <c r="L17" s="114" t="s">
        <v>109</v>
      </c>
      <c r="M17" s="97" t="str">
        <f t="shared" si="0"/>
        <v>40%</v>
      </c>
      <c r="N17" s="98" t="str">
        <f t="shared" si="1"/>
        <v>Probabilidad</v>
      </c>
      <c r="O17" s="99">
        <f>IF(A17="","",IF(D17=1,IFERROR(IF(N17="Probabilidad",(VLOOKUP(A17,'Mapa inherente'!$A$10:$M$18,9,FALSE)-(VLOOKUP(A17,'Mapa inherente'!$A$10:$M$18,9,FALSE)*M17)),IF(N17="Impacto",VLOOKUP(A17,'Mapa inherente'!$A$10:$M$18,9,FALSE),"")),""),
IFERROR(IF(N17="Probabilidad",(O16-(O16)*M17),O16),"")))</f>
        <v>0.36</v>
      </c>
      <c r="P17" s="100" t="str">
        <f t="shared" si="2"/>
        <v>Baja</v>
      </c>
      <c r="Q17" s="99">
        <f ca="1">IF(A17="","",IF(D17=1,IFERROR(IF(N17="Impacto",(VLOOKUP(A17,'Mapa inherente'!$A$10:$M$18,13,FALSE)-(VLOOKUP(A17,'Mapa inherente'!$A$10:$M$18,13,FALSE)*M17)),IF(N17="Probabilidad",VLOOKUP(A17,'Mapa inherente'!$A$10:$M$18,13,FALSE),"")),""),
                   IFERROR(IF(N17="Impacto",(Q16-(Q16)*M17),Q16),"")))</f>
        <v>0.6</v>
      </c>
      <c r="R17" s="100" t="str">
        <f t="shared" ca="1" si="3"/>
        <v>Moderado</v>
      </c>
      <c r="S17" s="100" t="str">
        <f t="shared" ca="1" si="4"/>
        <v>Moderado</v>
      </c>
      <c r="T17" s="115" t="s">
        <v>124</v>
      </c>
    </row>
    <row r="18" spans="1:20" ht="409.5" x14ac:dyDescent="0.35">
      <c r="A18" s="109">
        <v>4</v>
      </c>
      <c r="B18" s="110" t="str">
        <f>IF(A18="","",VLOOKUP(A18,'Mapa inherente'!$A$10:$E$18,5,FALSE))</f>
        <v xml:space="preserve">Posibilidad de afectación reputacional por incumplimiento en el servicio en las dependencias debido a falta de personal requerido,  ocasionado por el trámite inoportuno de las solicitudes de personal adicional (temporal) o a demoras en la vinculación de personal en la planta academico administrativa de la institución. </v>
      </c>
      <c r="C18" s="111" t="str">
        <f ca="1">IF(A18="","",VLOOKUP(A18,'Mapa inherente'!$A$10:$N$18,14,FALSE))</f>
        <v>Moderado</v>
      </c>
      <c r="D18" s="112">
        <f t="shared" si="5"/>
        <v>2</v>
      </c>
      <c r="E18" s="113" t="s">
        <v>255</v>
      </c>
      <c r="F18" s="113" t="s">
        <v>213</v>
      </c>
      <c r="G18" s="113" t="s">
        <v>292</v>
      </c>
      <c r="H18" s="114" t="s">
        <v>13</v>
      </c>
      <c r="I18" s="114" t="s">
        <v>9</v>
      </c>
      <c r="J18" s="114" t="s">
        <v>18</v>
      </c>
      <c r="K18" s="114" t="s">
        <v>21</v>
      </c>
      <c r="L18" s="114" t="s">
        <v>109</v>
      </c>
      <c r="M18" s="97" t="str">
        <f t="shared" si="0"/>
        <v>40%</v>
      </c>
      <c r="N18" s="98" t="str">
        <f t="shared" si="1"/>
        <v>Probabilidad</v>
      </c>
      <c r="O18" s="99">
        <f>IF(A18="","",IF(D18=1,IFERROR(IF(N18="Probabilidad",(VLOOKUP(A18,'Mapa inherente'!$A$10:$M$18,9,FALSE)-(VLOOKUP(A18,'Mapa inherente'!$A$10:$M$18,9,FALSE)*M18)),IF(N18="Impacto",VLOOKUP(A18,'Mapa inherente'!$A$10:$M$18,9,FALSE),"")),""),
IFERROR(IF(N18="Probabilidad",(O17-(O17)*M18),O17),"")))</f>
        <v>0.216</v>
      </c>
      <c r="P18" s="100" t="str">
        <f t="shared" si="2"/>
        <v>Baja</v>
      </c>
      <c r="Q18" s="99">
        <f ca="1">IF(A18="","",IF(D18=1,IFERROR(IF(N18="Impacto",(VLOOKUP(A18,'Mapa inherente'!$A$10:$M$18,13,FALSE)-(VLOOKUP(A18,'Mapa inherente'!$A$10:$M$18,13,FALSE)*M18)),IF(N18="Probabilidad",VLOOKUP(A18,'Mapa inherente'!$A$10:$M$18,13,FALSE),"")),""),
                   IFERROR(IF(N18="Impacto",(Q17-(Q17)*M18),Q17),"")))</f>
        <v>0.6</v>
      </c>
      <c r="R18" s="100" t="str">
        <f t="shared" ca="1" si="3"/>
        <v>Moderado</v>
      </c>
      <c r="S18" s="100" t="str">
        <f t="shared" ca="1" si="4"/>
        <v>Moderado</v>
      </c>
      <c r="T18" s="115" t="s">
        <v>124</v>
      </c>
    </row>
    <row r="19" spans="1:20" ht="299" x14ac:dyDescent="0.35">
      <c r="A19" s="109">
        <v>5</v>
      </c>
      <c r="B19" s="110" t="str">
        <f>IF(A19="","",VLOOKUP(A19,'Mapa inherente'!$A$10:$E$18,5,FALSE))</f>
        <v xml:space="preserve">Posibilidad de afectación reputacional por el incumplimiento de actividades en las dependencias, debido a un inadecuado empalme de cargos administrativos. </v>
      </c>
      <c r="C19" s="111" t="str">
        <f ca="1">IF(A19="","",VLOOKUP(A19,'Mapa inherente'!$A$10:$N$18,14,FALSE))</f>
        <v>Bajo</v>
      </c>
      <c r="D19" s="112">
        <f t="shared" si="5"/>
        <v>1</v>
      </c>
      <c r="E19" s="113" t="s">
        <v>259</v>
      </c>
      <c r="F19" s="113" t="s">
        <v>213</v>
      </c>
      <c r="G19" s="113" t="s">
        <v>293</v>
      </c>
      <c r="H19" s="114" t="s">
        <v>13</v>
      </c>
      <c r="I19" s="114" t="s">
        <v>9</v>
      </c>
      <c r="J19" s="114" t="s">
        <v>18</v>
      </c>
      <c r="K19" s="114" t="s">
        <v>21</v>
      </c>
      <c r="L19" s="114" t="s">
        <v>109</v>
      </c>
      <c r="M19" s="97" t="str">
        <f t="shared" si="0"/>
        <v>40%</v>
      </c>
      <c r="N19" s="98" t="str">
        <f t="shared" si="1"/>
        <v>Probabilidad</v>
      </c>
      <c r="O19" s="99">
        <f>IF(A19="","",IF(D19=1,IFERROR(IF(N19="Probabilidad",(VLOOKUP(A19,'Mapa inherente'!$A$10:$M$18,9,FALSE)-(VLOOKUP(A19,'Mapa inherente'!$A$10:$M$18,9,FALSE)*M19)),IF(N19="Impacto",VLOOKUP(A19,'Mapa inherente'!$A$10:$M$18,9,FALSE),"")),""),
IFERROR(IF(N19="Probabilidad",(O18-(O18)*M19),O18),"")))</f>
        <v>0.24</v>
      </c>
      <c r="P19" s="100" t="str">
        <f t="shared" si="2"/>
        <v>Baja</v>
      </c>
      <c r="Q19" s="99">
        <f ca="1">IF(A19="","",IF(D19=1,IFERROR(IF(N19="Impacto",(VLOOKUP(A19,'Mapa inherente'!$A$10:$M$18,13,FALSE)-(VLOOKUP(A19,'Mapa inherente'!$A$10:$M$18,13,FALSE)*M19)),IF(N19="Probabilidad",VLOOKUP(A19,'Mapa inherente'!$A$10:$M$18,13,FALSE),"")),""),
                   IFERROR(IF(N19="Impacto",(Q18-(Q18)*M19),Q18),"")))</f>
        <v>0.2</v>
      </c>
      <c r="R19" s="100" t="str">
        <f t="shared" ca="1" si="3"/>
        <v>Leve</v>
      </c>
      <c r="S19" s="100" t="str">
        <f t="shared" ca="1" si="4"/>
        <v>Bajo</v>
      </c>
      <c r="T19" s="115" t="s">
        <v>124</v>
      </c>
    </row>
    <row r="20" spans="1:20" ht="351" x14ac:dyDescent="0.35">
      <c r="A20" s="109">
        <v>5</v>
      </c>
      <c r="B20" s="110" t="str">
        <f>IF(A20="","",VLOOKUP(A20,'Mapa inherente'!$A$10:$E$18,5,FALSE))</f>
        <v xml:space="preserve">Posibilidad de afectación reputacional por el incumplimiento de actividades en las dependencias, debido a un inadecuado empalme de cargos administrativos. </v>
      </c>
      <c r="C20" s="111" t="str">
        <f ca="1">IF(A20="","",VLOOKUP(A20,'Mapa inherente'!$A$10:$N$18,14,FALSE))</f>
        <v>Bajo</v>
      </c>
      <c r="D20" s="112">
        <f t="shared" si="5"/>
        <v>2</v>
      </c>
      <c r="E20" s="113" t="s">
        <v>260</v>
      </c>
      <c r="F20" s="113" t="s">
        <v>213</v>
      </c>
      <c r="G20" s="113" t="s">
        <v>294</v>
      </c>
      <c r="H20" s="114" t="s">
        <v>13</v>
      </c>
      <c r="I20" s="114" t="s">
        <v>9</v>
      </c>
      <c r="J20" s="114" t="s">
        <v>18</v>
      </c>
      <c r="K20" s="114" t="s">
        <v>21</v>
      </c>
      <c r="L20" s="114" t="s">
        <v>109</v>
      </c>
      <c r="M20" s="97" t="str">
        <f t="shared" si="0"/>
        <v>40%</v>
      </c>
      <c r="N20" s="98" t="str">
        <f t="shared" si="1"/>
        <v>Probabilidad</v>
      </c>
      <c r="O20" s="99">
        <f>IF(A20="","",IF(D20=1,IFERROR(IF(N20="Probabilidad",(VLOOKUP(A20,'Mapa inherente'!$A$10:$M$18,9,FALSE)-(VLOOKUP(A20,'Mapa inherente'!$A$10:$M$18,9,FALSE)*M20)),IF(N20="Impacto",VLOOKUP(A20,'Mapa inherente'!$A$10:$M$18,9,FALSE),"")),""),
IFERROR(IF(N20="Probabilidad",(O19-(O19)*M20),O19),"")))</f>
        <v>0.14399999999999999</v>
      </c>
      <c r="P20" s="100" t="str">
        <f t="shared" si="2"/>
        <v>Muy Baja</v>
      </c>
      <c r="Q20" s="99">
        <f ca="1">IF(A20="","",IF(D20=1,IFERROR(IF(N20="Impacto",(VLOOKUP(A20,'Mapa inherente'!$A$10:$M$18,13,FALSE)-(VLOOKUP(A20,'Mapa inherente'!$A$10:$M$18,13,FALSE)*M20)),IF(N20="Probabilidad",VLOOKUP(A20,'Mapa inherente'!$A$10:$M$18,13,FALSE),"")),""),
                   IFERROR(IF(N20="Impacto",(Q19-(Q19)*M20),Q19),"")))</f>
        <v>0.2</v>
      </c>
      <c r="R20" s="100" t="str">
        <f t="shared" ca="1" si="3"/>
        <v>Leve</v>
      </c>
      <c r="S20" s="100" t="str">
        <f t="shared" ca="1" si="4"/>
        <v>Bajo</v>
      </c>
      <c r="T20" s="115" t="s">
        <v>124</v>
      </c>
    </row>
    <row r="21" spans="1:20" ht="364" x14ac:dyDescent="0.35">
      <c r="A21" s="109">
        <v>6</v>
      </c>
      <c r="B21" s="110" t="str">
        <f>IF(A21="","",VLOOKUP(A21,'Mapa inherente'!$A$10:$E$18,5,FALSE))</f>
        <v xml:space="preserve">Posibilidad de afectación económica y reputacional por el incumplimiento a las normas del sistema de seguridad social  debido a la afiliación tardía de los funcionarios públicos. </v>
      </c>
      <c r="C21" s="111" t="str">
        <f ca="1">IF(A21="","",VLOOKUP(A21,'Mapa inherente'!$A$10:$N$18,14,FALSE))</f>
        <v>Alto</v>
      </c>
      <c r="D21" s="112">
        <f t="shared" si="5"/>
        <v>1</v>
      </c>
      <c r="E21" s="113" t="s">
        <v>264</v>
      </c>
      <c r="F21" s="113" t="s">
        <v>213</v>
      </c>
      <c r="G21" s="113" t="s">
        <v>265</v>
      </c>
      <c r="H21" s="114" t="s">
        <v>13</v>
      </c>
      <c r="I21" s="114" t="s">
        <v>10</v>
      </c>
      <c r="J21" s="114" t="s">
        <v>18</v>
      </c>
      <c r="K21" s="114" t="s">
        <v>21</v>
      </c>
      <c r="L21" s="114" t="s">
        <v>109</v>
      </c>
      <c r="M21" s="97" t="str">
        <f t="shared" si="0"/>
        <v>50%</v>
      </c>
      <c r="N21" s="98" t="str">
        <f t="shared" si="1"/>
        <v>Probabilidad</v>
      </c>
      <c r="O21" s="99">
        <f>IF(A21="","",IF(D21=1,IFERROR(IF(N21="Probabilidad",(VLOOKUP(A21,'Mapa inherente'!$A$10:$M$18,9,FALSE)-(VLOOKUP(A21,'Mapa inherente'!$A$10:$M$18,9,FALSE)*M21)),IF(N21="Impacto",VLOOKUP(A21,'Mapa inherente'!$A$10:$M$18,9,FALSE),"")),""),
IFERROR(IF(N21="Probabilidad",(O20-(O20)*M21),O20),"")))</f>
        <v>0.3</v>
      </c>
      <c r="P21" s="100" t="str">
        <f t="shared" si="2"/>
        <v>Baja</v>
      </c>
      <c r="Q21" s="99">
        <f ca="1">IF(A21="","",IF(D21=1,IFERROR(IF(N21="Impacto",(VLOOKUP(A21,'Mapa inherente'!$A$10:$M$18,13,FALSE)-(VLOOKUP(A21,'Mapa inherente'!$A$10:$M$18,13,FALSE)*M21)),IF(N21="Probabilidad",VLOOKUP(A21,'Mapa inherente'!$A$10:$M$18,13,FALSE),"")),""),
                   IFERROR(IF(N21="Impacto",(Q20-(Q20)*M21),Q20),"")))</f>
        <v>0.8</v>
      </c>
      <c r="R21" s="100" t="str">
        <f t="shared" ca="1" si="3"/>
        <v>Mayor</v>
      </c>
      <c r="S21" s="100" t="str">
        <f t="shared" ca="1" si="4"/>
        <v>Alto</v>
      </c>
      <c r="T21" s="115" t="s">
        <v>124</v>
      </c>
    </row>
    <row r="22" spans="1:20" ht="312" x14ac:dyDescent="0.35">
      <c r="A22" s="109">
        <v>6</v>
      </c>
      <c r="B22" s="110" t="str">
        <f>IF(A22="","",VLOOKUP(A22,'Mapa inherente'!$A$10:$E$18,5,FALSE))</f>
        <v xml:space="preserve">Posibilidad de afectación económica y reputacional por el incumplimiento a las normas del sistema de seguridad social  debido a la afiliación tardía de los funcionarios públicos. </v>
      </c>
      <c r="C22" s="111" t="str">
        <f ca="1">IF(A22="","",VLOOKUP(A22,'Mapa inherente'!$A$10:$N$18,14,FALSE))</f>
        <v>Alto</v>
      </c>
      <c r="D22" s="112">
        <f t="shared" si="5"/>
        <v>2</v>
      </c>
      <c r="E22" s="113" t="s">
        <v>266</v>
      </c>
      <c r="F22" s="113" t="s">
        <v>214</v>
      </c>
      <c r="G22" s="113" t="s">
        <v>267</v>
      </c>
      <c r="H22" s="114" t="s">
        <v>13</v>
      </c>
      <c r="I22" s="114" t="s">
        <v>9</v>
      </c>
      <c r="J22" s="114" t="s">
        <v>18</v>
      </c>
      <c r="K22" s="114" t="s">
        <v>21</v>
      </c>
      <c r="L22" s="114" t="s">
        <v>109</v>
      </c>
      <c r="M22" s="97" t="str">
        <f t="shared" si="0"/>
        <v>40%</v>
      </c>
      <c r="N22" s="98" t="str">
        <f t="shared" si="1"/>
        <v>Probabilidad</v>
      </c>
      <c r="O22" s="99">
        <f>IF(A22="","",IF(D22=1,IFERROR(IF(N22="Probabilidad",(VLOOKUP(A22,'Mapa inherente'!$A$10:$M$18,9,FALSE)-(VLOOKUP(A22,'Mapa inherente'!$A$10:$M$18,9,FALSE)*M22)),IF(N22="Impacto",VLOOKUP(A22,'Mapa inherente'!$A$10:$M$18,9,FALSE),"")),""),
IFERROR(IF(N22="Probabilidad",(O21-(O21)*M22),O21),"")))</f>
        <v>0.18</v>
      </c>
      <c r="P22" s="100" t="str">
        <f t="shared" si="2"/>
        <v>Muy Baja</v>
      </c>
      <c r="Q22" s="99">
        <f ca="1">IF(A22="","",IF(D22=1,IFERROR(IF(N22="Impacto",(VLOOKUP(A22,'Mapa inherente'!$A$10:$M$18,13,FALSE)-(VLOOKUP(A22,'Mapa inherente'!$A$10:$M$18,13,FALSE)*M22)),IF(N22="Probabilidad",VLOOKUP(A22,'Mapa inherente'!$A$10:$M$18,13,FALSE),"")),""),
                   IFERROR(IF(N22="Impacto",(Q21-(Q21)*M22),Q21),"")))</f>
        <v>0.8</v>
      </c>
      <c r="R22" s="100" t="str">
        <f t="shared" ca="1" si="3"/>
        <v>Mayor</v>
      </c>
      <c r="S22" s="100" t="str">
        <f t="shared" ca="1" si="4"/>
        <v>Alto</v>
      </c>
      <c r="T22" s="115" t="s">
        <v>124</v>
      </c>
    </row>
    <row r="23" spans="1:20" ht="208" x14ac:dyDescent="0.35">
      <c r="A23" s="109">
        <v>6</v>
      </c>
      <c r="B23" s="110" t="str">
        <f>IF(A23="","",VLOOKUP(A23,'Mapa inherente'!$A$10:$E$18,5,FALSE))</f>
        <v xml:space="preserve">Posibilidad de afectación económica y reputacional por el incumplimiento a las normas del sistema de seguridad social  debido a la afiliación tardía de los funcionarios públicos. </v>
      </c>
      <c r="C23" s="111" t="str">
        <f ca="1">IF(A23="","",VLOOKUP(A23,'Mapa inherente'!$A$10:$N$18,14,FALSE))</f>
        <v>Alto</v>
      </c>
      <c r="D23" s="112">
        <f t="shared" si="5"/>
        <v>3</v>
      </c>
      <c r="E23" s="113" t="s">
        <v>268</v>
      </c>
      <c r="F23" s="113" t="s">
        <v>214</v>
      </c>
      <c r="G23" s="113" t="s">
        <v>269</v>
      </c>
      <c r="H23" s="114" t="s">
        <v>15</v>
      </c>
      <c r="I23" s="114" t="s">
        <v>9</v>
      </c>
      <c r="J23" s="114" t="s">
        <v>18</v>
      </c>
      <c r="K23" s="114" t="s">
        <v>21</v>
      </c>
      <c r="L23" s="114" t="s">
        <v>109</v>
      </c>
      <c r="M23" s="97" t="str">
        <f t="shared" si="0"/>
        <v>25%</v>
      </c>
      <c r="N23" s="98" t="str">
        <f t="shared" si="1"/>
        <v>Impacto</v>
      </c>
      <c r="O23" s="99">
        <f>IF(A23="","",IF(D23=1,IFERROR(IF(N23="Probabilidad",(VLOOKUP(A23,'Mapa inherente'!$A$10:$M$18,9,FALSE)-(VLOOKUP(A23,'Mapa inherente'!$A$10:$M$18,9,FALSE)*M23)),IF(N23="Impacto",VLOOKUP(A23,'Mapa inherente'!$A$10:$M$18,9,FALSE),"")),""),
IFERROR(IF(N23="Probabilidad",(O22-(O22)*M23),O22),"")))</f>
        <v>0.18</v>
      </c>
      <c r="P23" s="100" t="str">
        <f t="shared" si="2"/>
        <v>Muy Baja</v>
      </c>
      <c r="Q23" s="99">
        <f ca="1">IF(A23="","",IF(D23=1,IFERROR(IF(N23="Impacto",(VLOOKUP(A23,'Mapa inherente'!$A$10:$M$18,13,FALSE)-(VLOOKUP(A23,'Mapa inherente'!$A$10:$M$18,13,FALSE)*M23)),IF(N23="Probabilidad",VLOOKUP(A23,'Mapa inherente'!$A$10:$M$18,13,FALSE),"")),""),
                   IFERROR(IF(N23="Impacto",(Q22-(Q22)*M23),Q22),"")))</f>
        <v>0.60000000000000009</v>
      </c>
      <c r="R23" s="100" t="str">
        <f t="shared" ca="1" si="3"/>
        <v>Moderado</v>
      </c>
      <c r="S23" s="100" t="str">
        <f t="shared" ca="1" si="4"/>
        <v>Moderado</v>
      </c>
      <c r="T23" s="115" t="s">
        <v>29</v>
      </c>
    </row>
    <row r="24" spans="1:20" ht="409.5" x14ac:dyDescent="0.35">
      <c r="A24" s="109">
        <v>7</v>
      </c>
      <c r="B24" s="110" t="str">
        <f>IF(A24="","",VLOOKUP(A24,'Mapa inherente'!$A$10:$E$18,5,FALSE))</f>
        <v xml:space="preserve">Posibilidad de afectación reputacional por el uso inadecuado e indebido de información sensible manejada por el proceso para favorecer intereses de terceros, debido a al suministro de información a funcionarios internos sin la debida justificación del porque es requerida y/o entrega a personas externas a la institución sin autorización. </v>
      </c>
      <c r="C24" s="111" t="str">
        <f ca="1">IF(A24="","",VLOOKUP(A24,'Mapa inherente'!$A$10:$N$18,14,FALSE))</f>
        <v>Moderado</v>
      </c>
      <c r="D24" s="112">
        <f t="shared" si="5"/>
        <v>1</v>
      </c>
      <c r="E24" s="113" t="s">
        <v>271</v>
      </c>
      <c r="F24" s="113" t="s">
        <v>213</v>
      </c>
      <c r="G24" s="113" t="s">
        <v>272</v>
      </c>
      <c r="H24" s="114" t="s">
        <v>13</v>
      </c>
      <c r="I24" s="114" t="s">
        <v>9</v>
      </c>
      <c r="J24" s="114" t="s">
        <v>19</v>
      </c>
      <c r="K24" s="114" t="s">
        <v>21</v>
      </c>
      <c r="L24" s="114" t="s">
        <v>109</v>
      </c>
      <c r="M24" s="97" t="str">
        <f t="shared" si="0"/>
        <v>40%</v>
      </c>
      <c r="N24" s="98" t="str">
        <f t="shared" si="1"/>
        <v>Probabilidad</v>
      </c>
      <c r="O24" s="99">
        <f>IF(A24="","",IF(D24=1,IFERROR(IF(N24="Probabilidad",(VLOOKUP(A24,'Mapa inherente'!$A$10:$M$18,9,FALSE)-(VLOOKUP(A24,'Mapa inherente'!$A$10:$M$18,9,FALSE)*M24)),IF(N24="Impacto",VLOOKUP(A24,'Mapa inherente'!$A$10:$M$18,9,FALSE),"")),""),
IFERROR(IF(N24="Probabilidad",(O23-(O23)*M24),O23),"")))</f>
        <v>0.24</v>
      </c>
      <c r="P24" s="100" t="str">
        <f t="shared" si="2"/>
        <v>Baja</v>
      </c>
      <c r="Q24" s="99">
        <f ca="1">IF(A24="","",IF(D24=1,IFERROR(IF(N24="Impacto",(VLOOKUP(A24,'Mapa inherente'!$A$10:$M$18,13,FALSE)-(VLOOKUP(A24,'Mapa inherente'!$A$10:$M$18,13,FALSE)*M24)),IF(N24="Probabilidad",VLOOKUP(A24,'Mapa inherente'!$A$10:$M$18,13,FALSE),"")),""),
                   IFERROR(IF(N24="Impacto",(Q23-(Q23)*M24),Q23),"")))</f>
        <v>0.6</v>
      </c>
      <c r="R24" s="100" t="str">
        <f t="shared" ca="1" si="3"/>
        <v>Moderado</v>
      </c>
      <c r="S24" s="100" t="str">
        <f t="shared" ca="1" si="4"/>
        <v>Moderado</v>
      </c>
      <c r="T24" s="115" t="s">
        <v>124</v>
      </c>
    </row>
    <row r="25" spans="1:20" ht="409.5" x14ac:dyDescent="0.35">
      <c r="A25" s="109">
        <v>7</v>
      </c>
      <c r="B25" s="110" t="str">
        <f>IF(A25="","",VLOOKUP(A25,'Mapa inherente'!$A$10:$E$18,5,FALSE))</f>
        <v xml:space="preserve">Posibilidad de afectación reputacional por el uso inadecuado e indebido de información sensible manejada por el proceso para favorecer intereses de terceros, debido a al suministro de información a funcionarios internos sin la debida justificación del porque es requerida y/o entrega a personas externas a la institución sin autorización. </v>
      </c>
      <c r="C25" s="111" t="str">
        <f ca="1">IF(A25="","",VLOOKUP(A25,'Mapa inherente'!$A$10:$N$18,14,FALSE))</f>
        <v>Moderado</v>
      </c>
      <c r="D25" s="112">
        <f t="shared" si="5"/>
        <v>2</v>
      </c>
      <c r="E25" s="113" t="s">
        <v>273</v>
      </c>
      <c r="F25" s="113" t="s">
        <v>213</v>
      </c>
      <c r="G25" s="113" t="s">
        <v>295</v>
      </c>
      <c r="H25" s="114" t="s">
        <v>13</v>
      </c>
      <c r="I25" s="114" t="s">
        <v>9</v>
      </c>
      <c r="J25" s="114" t="s">
        <v>19</v>
      </c>
      <c r="K25" s="114" t="s">
        <v>21</v>
      </c>
      <c r="L25" s="114" t="s">
        <v>109</v>
      </c>
      <c r="M25" s="97" t="str">
        <f t="shared" si="0"/>
        <v>40%</v>
      </c>
      <c r="N25" s="98" t="str">
        <f t="shared" si="1"/>
        <v>Probabilidad</v>
      </c>
      <c r="O25" s="99">
        <f>IF(A25="","",IF(D25=1,IFERROR(IF(N25="Probabilidad",(VLOOKUP(A25,'Mapa inherente'!$A$10:$M$18,9,FALSE)-(VLOOKUP(A25,'Mapa inherente'!$A$10:$M$18,9,FALSE)*M25)),IF(N25="Impacto",VLOOKUP(A25,'Mapa inherente'!$A$10:$M$18,9,FALSE),"")),""),
IFERROR(IF(N25="Probabilidad",(O24-(O24)*M25),O24),"")))</f>
        <v>0.14399999999999999</v>
      </c>
      <c r="P25" s="100" t="str">
        <f t="shared" si="2"/>
        <v>Muy Baja</v>
      </c>
      <c r="Q25" s="99">
        <f ca="1">IF(A25="","",IF(D25=1,IFERROR(IF(N25="Impacto",(VLOOKUP(A25,'Mapa inherente'!$A$10:$M$18,13,FALSE)-(VLOOKUP(A25,'Mapa inherente'!$A$10:$M$18,13,FALSE)*M25)),IF(N25="Probabilidad",VLOOKUP(A25,'Mapa inherente'!$A$10:$M$18,13,FALSE),"")),""),
                   IFERROR(IF(N25="Impacto",(Q24-(Q24)*M25),Q24),"")))</f>
        <v>0.6</v>
      </c>
      <c r="R25" s="100" t="str">
        <f t="shared" ca="1" si="3"/>
        <v>Moderado</v>
      </c>
      <c r="S25" s="100" t="str">
        <f t="shared" ca="1" si="4"/>
        <v>Moderado</v>
      </c>
      <c r="T25" s="115" t="s">
        <v>124</v>
      </c>
    </row>
    <row r="26" spans="1:20" ht="409.5" x14ac:dyDescent="0.35">
      <c r="A26" s="109">
        <v>8</v>
      </c>
      <c r="B26" s="110" t="str">
        <f>IF(A26="","",VLOOKUP(A26,'Mapa inherente'!$A$10:$E$18,5,FALSE))</f>
        <v>Posibilidad de afectación reputacional por quejas o reclamos de los usuarios y las partes interesadas, debido a incumplimientos, demoras y/o reprocesos en la prestación del servicio, ocasionada por la inadecuada gestión de fuga del conocimiento.</v>
      </c>
      <c r="C26" s="111" t="str">
        <f ca="1">IF(A26="","",VLOOKUP(A26,'Mapa inherente'!$A$10:$N$18,14,FALSE))</f>
        <v>Moderado</v>
      </c>
      <c r="D26" s="112">
        <f t="shared" si="5"/>
        <v>1</v>
      </c>
      <c r="E26" s="113" t="s">
        <v>277</v>
      </c>
      <c r="F26" s="113" t="s">
        <v>215</v>
      </c>
      <c r="G26" s="113" t="s">
        <v>278</v>
      </c>
      <c r="H26" s="114" t="s">
        <v>13</v>
      </c>
      <c r="I26" s="114" t="s">
        <v>9</v>
      </c>
      <c r="J26" s="114" t="s">
        <v>19</v>
      </c>
      <c r="K26" s="114" t="s">
        <v>21</v>
      </c>
      <c r="L26" s="114" t="s">
        <v>109</v>
      </c>
      <c r="M26" s="97" t="str">
        <f t="shared" si="0"/>
        <v>40%</v>
      </c>
      <c r="N26" s="98" t="str">
        <f t="shared" si="1"/>
        <v>Probabilidad</v>
      </c>
      <c r="O26" s="99">
        <f>IF(A26="","",IF(D26=1,IFERROR(IF(N26="Probabilidad",(VLOOKUP(A26,'Mapa inherente'!$A$10:$M$18,9,FALSE)-(VLOOKUP(A26,'Mapa inherente'!$A$10:$M$18,9,FALSE)*M26)),IF(N26="Impacto",VLOOKUP(A26,'Mapa inherente'!$A$10:$M$18,9,FALSE),"")),""),
IFERROR(IF(N26="Probabilidad",(O25-(O25)*M26),O25),"")))</f>
        <v>0.24</v>
      </c>
      <c r="P26" s="100" t="str">
        <f t="shared" si="2"/>
        <v>Baja</v>
      </c>
      <c r="Q26" s="99">
        <f ca="1">IF(A26="","",IF(D26=1,IFERROR(IF(N26="Impacto",(VLOOKUP(A26,'Mapa inherente'!$A$10:$M$18,13,FALSE)-(VLOOKUP(A26,'Mapa inherente'!$A$10:$M$18,13,FALSE)*M26)),IF(N26="Probabilidad",VLOOKUP(A26,'Mapa inherente'!$A$10:$M$18,13,FALSE),"")),""),
                   IFERROR(IF(N26="Impacto",(Q25-(Q25)*M26),Q25),"")))</f>
        <v>0.6</v>
      </c>
      <c r="R26" s="100" t="str">
        <f t="shared" ca="1" si="3"/>
        <v>Moderado</v>
      </c>
      <c r="S26" s="100" t="str">
        <f t="shared" ca="1" si="4"/>
        <v>Moderado</v>
      </c>
      <c r="T26" s="115" t="s">
        <v>124</v>
      </c>
    </row>
    <row r="27" spans="1:20" ht="299" x14ac:dyDescent="0.35">
      <c r="A27" s="109">
        <v>8</v>
      </c>
      <c r="B27" s="110" t="str">
        <f>IF(A27="","",VLOOKUP(A27,'Mapa inherente'!$A$10:$E$18,5,FALSE))</f>
        <v>Posibilidad de afectación reputacional por quejas o reclamos de los usuarios y las partes interesadas, debido a incumplimientos, demoras y/o reprocesos en la prestación del servicio, ocasionada por la inadecuada gestión de fuga del conocimiento.</v>
      </c>
      <c r="C27" s="111" t="str">
        <f ca="1">IF(A27="","",VLOOKUP(A27,'Mapa inherente'!$A$10:$N$18,14,FALSE))</f>
        <v>Moderado</v>
      </c>
      <c r="D27" s="112">
        <f t="shared" si="5"/>
        <v>2</v>
      </c>
      <c r="E27" s="113" t="s">
        <v>259</v>
      </c>
      <c r="F27" s="113" t="s">
        <v>212</v>
      </c>
      <c r="G27" s="113" t="s">
        <v>293</v>
      </c>
      <c r="H27" s="114" t="s">
        <v>13</v>
      </c>
      <c r="I27" s="114" t="s">
        <v>9</v>
      </c>
      <c r="J27" s="114" t="s">
        <v>18</v>
      </c>
      <c r="K27" s="114" t="s">
        <v>21</v>
      </c>
      <c r="L27" s="114" t="s">
        <v>109</v>
      </c>
      <c r="M27" s="97" t="str">
        <f t="shared" si="0"/>
        <v>40%</v>
      </c>
      <c r="N27" s="98" t="str">
        <f t="shared" si="1"/>
        <v>Probabilidad</v>
      </c>
      <c r="O27" s="99">
        <f>IF(A27="","",IF(D27=1,IFERROR(IF(N27="Probabilidad",(VLOOKUP(A27,'Mapa inherente'!$A$10:$M$18,9,FALSE)-(VLOOKUP(A27,'Mapa inherente'!$A$10:$M$18,9,FALSE)*M27)),IF(N27="Impacto",VLOOKUP(A27,'Mapa inherente'!$A$10:$M$18,9,FALSE),"")),""),
IFERROR(IF(N27="Probabilidad",(O26-(O26)*M27),O26),"")))</f>
        <v>0.14399999999999999</v>
      </c>
      <c r="P27" s="100" t="str">
        <f t="shared" si="2"/>
        <v>Muy Baja</v>
      </c>
      <c r="Q27" s="99">
        <f ca="1">IF(A27="","",IF(D27=1,IFERROR(IF(N27="Impacto",(VLOOKUP(A27,'Mapa inherente'!$A$10:$M$18,13,FALSE)-(VLOOKUP(A27,'Mapa inherente'!$A$10:$M$18,13,FALSE)*M27)),IF(N27="Probabilidad",VLOOKUP(A27,'Mapa inherente'!$A$10:$M$18,13,FALSE),"")),""),
                   IFERROR(IF(N27="Impacto",(Q26-(Q26)*M27),Q26),"")))</f>
        <v>0.6</v>
      </c>
      <c r="R27" s="100" t="str">
        <f t="shared" ca="1" si="3"/>
        <v>Moderado</v>
      </c>
      <c r="S27" s="100" t="str">
        <f t="shared" ca="1" si="4"/>
        <v>Moderado</v>
      </c>
      <c r="T27" s="115" t="s">
        <v>124</v>
      </c>
    </row>
    <row r="28" spans="1:20" ht="409.5" x14ac:dyDescent="0.35">
      <c r="A28" s="109">
        <v>9</v>
      </c>
      <c r="B28" s="110" t="str">
        <f>IF(A28="","",VLOOKUP(A28,'Mapa inherente'!$A$10:$E$18,5,FALSE))</f>
        <v>Posibilidad de afectación reputacional o económica por queja o reclamo de los funcionarios públicos docentes y no docentes o denuncias, debido al tráfico de influencia, amiguismo, clientelismo y/o soborno, ocasionado por el uso de la información que reposa en las historias laborales, bases de datos y software kactus, con fines diferentes a los institucionales para el beneficio personal o de terceros.</v>
      </c>
      <c r="C28" s="111" t="str">
        <f ca="1">IF(A28="","",VLOOKUP(A28,'Mapa inherente'!$A$10:$N$18,14,FALSE))</f>
        <v>Moderado</v>
      </c>
      <c r="D28" s="112">
        <f t="shared" si="5"/>
        <v>1</v>
      </c>
      <c r="E28" s="113" t="s">
        <v>288</v>
      </c>
      <c r="F28" s="113" t="s">
        <v>212</v>
      </c>
      <c r="G28" s="113" t="s">
        <v>289</v>
      </c>
      <c r="H28" s="114" t="s">
        <v>13</v>
      </c>
      <c r="I28" s="114" t="s">
        <v>9</v>
      </c>
      <c r="J28" s="114" t="s">
        <v>18</v>
      </c>
      <c r="K28" s="114" t="s">
        <v>21</v>
      </c>
      <c r="L28" s="114" t="s">
        <v>109</v>
      </c>
      <c r="M28" s="97" t="str">
        <f t="shared" si="0"/>
        <v>40%</v>
      </c>
      <c r="N28" s="98" t="str">
        <f t="shared" si="1"/>
        <v>Probabilidad</v>
      </c>
      <c r="O28" s="99">
        <f>IF(A28="","",IF(D28=1,IFERROR(IF(N28="Probabilidad",(VLOOKUP(A28,'Mapa inherente'!$A$10:$M$18,9,FALSE)-(VLOOKUP(A28,'Mapa inherente'!$A$10:$M$18,9,FALSE)*M28)),IF(N28="Impacto",VLOOKUP(A28,'Mapa inherente'!$A$10:$M$18,9,FALSE),"")),""),
IFERROR(IF(N28="Probabilidad",(O27-(O27)*M28),O27),"")))</f>
        <v>0.36</v>
      </c>
      <c r="P28" s="100" t="str">
        <f t="shared" si="2"/>
        <v>Baja</v>
      </c>
      <c r="Q28" s="99">
        <f ca="1">IF(A28="","",IF(D28=1,IFERROR(IF(N28="Impacto",(VLOOKUP(A28,'Mapa inherente'!$A$10:$M$18,13,FALSE)-(VLOOKUP(A28,'Mapa inherente'!$A$10:$M$18,13,FALSE)*M28)),IF(N28="Probabilidad",VLOOKUP(A28,'Mapa inherente'!$A$10:$M$18,13,FALSE),"")),""),
                   IFERROR(IF(N28="Impacto",(Q27-(Q27)*M28),Q27),"")))</f>
        <v>0.4</v>
      </c>
      <c r="R28" s="100" t="str">
        <f t="shared" ca="1" si="3"/>
        <v>Menor</v>
      </c>
      <c r="S28" s="100" t="str">
        <f t="shared" ca="1" si="4"/>
        <v>Moderado</v>
      </c>
      <c r="T28" s="115" t="s">
        <v>124</v>
      </c>
    </row>
    <row r="29" spans="1:20" ht="409.5" x14ac:dyDescent="0.35">
      <c r="A29" s="109">
        <v>9</v>
      </c>
      <c r="B29" s="110" t="str">
        <f>IF(A29="","",VLOOKUP(A29,'Mapa inherente'!$A$10:$E$18,5,FALSE))</f>
        <v>Posibilidad de afectación reputacional o económica por queja o reclamo de los funcionarios públicos docentes y no docentes o denuncias, debido al tráfico de influencia, amiguismo, clientelismo y/o soborno, ocasionado por el uso de la información que reposa en las historias laborales, bases de datos y software kactus, con fines diferentes a los institucionales para el beneficio personal o de terceros.</v>
      </c>
      <c r="C29" s="111" t="str">
        <f ca="1">IF(A29="","",VLOOKUP(A29,'Mapa inherente'!$A$10:$N$18,14,FALSE))</f>
        <v>Moderado</v>
      </c>
      <c r="D29" s="112">
        <f t="shared" si="5"/>
        <v>2</v>
      </c>
      <c r="E29" s="113" t="s">
        <v>271</v>
      </c>
      <c r="F29" s="113" t="s">
        <v>213</v>
      </c>
      <c r="G29" s="113" t="s">
        <v>272</v>
      </c>
      <c r="H29" s="114" t="s">
        <v>13</v>
      </c>
      <c r="I29" s="114" t="s">
        <v>9</v>
      </c>
      <c r="J29" s="114" t="s">
        <v>19</v>
      </c>
      <c r="K29" s="114" t="s">
        <v>21</v>
      </c>
      <c r="L29" s="114" t="s">
        <v>109</v>
      </c>
      <c r="M29" s="97" t="str">
        <f t="shared" si="0"/>
        <v>40%</v>
      </c>
      <c r="N29" s="98" t="str">
        <f t="shared" si="1"/>
        <v>Probabilidad</v>
      </c>
      <c r="O29" s="99">
        <f>IF(A29="","",IF(D29=1,IFERROR(IF(N29="Probabilidad",(VLOOKUP(A29,'Mapa inherente'!$A$10:$M$18,9,FALSE)-(VLOOKUP(A29,'Mapa inherente'!$A$10:$M$18,9,FALSE)*M29)),IF(N29="Impacto",VLOOKUP(A29,'Mapa inherente'!$A$10:$M$18,9,FALSE),"")),""),
IFERROR(IF(N29="Probabilidad",(O28-(O28)*M29),O28),"")))</f>
        <v>0.216</v>
      </c>
      <c r="P29" s="100" t="str">
        <f t="shared" si="2"/>
        <v>Baja</v>
      </c>
      <c r="Q29" s="99">
        <f ca="1">IF(A29="","",IF(D29=1,IFERROR(IF(N29="Impacto",(VLOOKUP(A29,'Mapa inherente'!$A$10:$M$18,13,FALSE)-(VLOOKUP(A29,'Mapa inherente'!$A$10:$M$18,13,FALSE)*M29)),IF(N29="Probabilidad",VLOOKUP(A29,'Mapa inherente'!$A$10:$M$18,13,FALSE),"")),""),
                   IFERROR(IF(N29="Impacto",(Q28-(Q28)*M29),Q28),"")))</f>
        <v>0.4</v>
      </c>
      <c r="R29" s="100" t="str">
        <f t="shared" ca="1" si="3"/>
        <v>Menor</v>
      </c>
      <c r="S29" s="100" t="str">
        <f t="shared" ca="1" si="4"/>
        <v>Moderado</v>
      </c>
      <c r="T29" s="115" t="s">
        <v>124</v>
      </c>
    </row>
    <row r="30" spans="1:20" x14ac:dyDescent="0.35">
      <c r="A30" s="109"/>
      <c r="B30" s="110" t="str">
        <f>IF(A30="","",VLOOKUP(A30,'Mapa inherente'!$A$10:$E$18,5,FALSE))</f>
        <v/>
      </c>
      <c r="C30" s="111" t="str">
        <f>IF(A30="","",VLOOKUP(A30,'Mapa inherente'!$A$10:$N$18,14,FALSE))</f>
        <v/>
      </c>
      <c r="D30" s="112" t="str">
        <f t="shared" si="5"/>
        <v/>
      </c>
      <c r="E30" s="113"/>
      <c r="F30" s="113"/>
      <c r="G30" s="113"/>
      <c r="H30" s="114"/>
      <c r="I30" s="114"/>
      <c r="J30" s="114"/>
      <c r="K30" s="114"/>
      <c r="L30" s="114"/>
      <c r="M30" s="97" t="str">
        <f t="shared" si="0"/>
        <v/>
      </c>
      <c r="N30" s="98" t="str">
        <f t="shared" si="1"/>
        <v/>
      </c>
      <c r="O30" s="99" t="str">
        <f>IF(A30="","",IF(D30=1,IFERROR(IF(N30="Probabilidad",(VLOOKUP(A30,'Mapa inherente'!$A$10:$M$18,9,FALSE)-(VLOOKUP(A30,'Mapa inherente'!$A$10:$M$18,9,FALSE)*M30)),IF(N30="Impacto",VLOOKUP(A30,'Mapa inherente'!$A$10:$M$18,9,FALSE),"")),""),
IFERROR(IF(N30="Probabilidad",(O29-(O29)*M30),O29),"")))</f>
        <v/>
      </c>
      <c r="P30" s="100" t="str">
        <f t="shared" si="2"/>
        <v/>
      </c>
      <c r="Q30" s="99" t="str">
        <f>IF(A30="","",IF(D30=1,IFERROR(IF(N30="Impacto",(VLOOKUP(A30,'Mapa inherente'!$A$10:$M$18,13,FALSE)-(VLOOKUP(A30,'Mapa inherente'!$A$10:$M$18,13,FALSE)*M30)),IF(N30="Probabilidad",VLOOKUP(A30,'Mapa inherente'!$A$10:$M$18,13,FALSE),"")),""),
                   IFERROR(IF(N30="Impacto",(Q29-(Q29)*M30),Q29),"")))</f>
        <v/>
      </c>
      <c r="R30" s="100" t="str">
        <f t="shared" si="3"/>
        <v/>
      </c>
      <c r="S30" s="100" t="str">
        <f t="shared" si="4"/>
        <v/>
      </c>
      <c r="T30" s="115"/>
    </row>
    <row r="31" spans="1:20" x14ac:dyDescent="0.35">
      <c r="A31" s="109"/>
      <c r="B31" s="110" t="str">
        <f>IF(A31="","",VLOOKUP(A31,'Mapa inherente'!$A$10:$E$18,5,FALSE))</f>
        <v/>
      </c>
      <c r="C31" s="111" t="str">
        <f>IF(A31="","",VLOOKUP(A31,'Mapa inherente'!$A$10:$N$18,14,FALSE))</f>
        <v/>
      </c>
      <c r="D31" s="112" t="str">
        <f t="shared" si="5"/>
        <v/>
      </c>
      <c r="E31" s="113"/>
      <c r="F31" s="113"/>
      <c r="G31" s="113"/>
      <c r="H31" s="114"/>
      <c r="I31" s="114"/>
      <c r="J31" s="114"/>
      <c r="K31" s="114"/>
      <c r="L31" s="114"/>
      <c r="M31" s="97" t="str">
        <f t="shared" si="0"/>
        <v/>
      </c>
      <c r="N31" s="98" t="str">
        <f t="shared" si="1"/>
        <v/>
      </c>
      <c r="O31" s="99" t="str">
        <f>IF(A31="","",IF(D31=1,IFERROR(IF(N31="Probabilidad",(VLOOKUP(A31,'Mapa inherente'!$A$10:$M$18,9,FALSE)-(VLOOKUP(A31,'Mapa inherente'!$A$10:$M$18,9,FALSE)*M31)),IF(N31="Impacto",VLOOKUP(A31,'Mapa inherente'!$A$10:$M$18,9,FALSE),"")),""),
IFERROR(IF(N31="Probabilidad",(O30-(O30)*M31),O30),"")))</f>
        <v/>
      </c>
      <c r="P31" s="100" t="str">
        <f t="shared" si="2"/>
        <v/>
      </c>
      <c r="Q31" s="99" t="str">
        <f>IF(A31="","",IF(D31=1,IFERROR(IF(N31="Impacto",(VLOOKUP(A31,'Mapa inherente'!$A$10:$M$18,13,FALSE)-(VLOOKUP(A31,'Mapa inherente'!$A$10:$M$18,13,FALSE)*M31)),IF(N31="Probabilidad",VLOOKUP(A31,'Mapa inherente'!$A$10:$M$18,13,FALSE),"")),""),
                   IFERROR(IF(N31="Impacto",(Q30-(Q30)*M31),Q30),"")))</f>
        <v/>
      </c>
      <c r="R31" s="100" t="str">
        <f t="shared" si="3"/>
        <v/>
      </c>
      <c r="S31" s="100" t="str">
        <f t="shared" si="4"/>
        <v/>
      </c>
      <c r="T31" s="115"/>
    </row>
    <row r="32" spans="1:20" x14ac:dyDescent="0.35">
      <c r="A32" s="109"/>
      <c r="B32" s="110" t="str">
        <f>IF(A32="","",VLOOKUP(A32,'Mapa inherente'!$A$10:$E$18,5,FALSE))</f>
        <v/>
      </c>
      <c r="C32" s="111" t="str">
        <f>IF(A32="","",VLOOKUP(A32,'Mapa inherente'!$A$10:$N$18,14,FALSE))</f>
        <v/>
      </c>
      <c r="D32" s="112" t="str">
        <f t="shared" si="5"/>
        <v/>
      </c>
      <c r="E32" s="113"/>
      <c r="F32" s="113"/>
      <c r="G32" s="113"/>
      <c r="H32" s="114"/>
      <c r="I32" s="114"/>
      <c r="J32" s="114"/>
      <c r="K32" s="114"/>
      <c r="L32" s="114"/>
      <c r="M32" s="97" t="str">
        <f t="shared" si="0"/>
        <v/>
      </c>
      <c r="N32" s="98" t="str">
        <f t="shared" si="1"/>
        <v/>
      </c>
      <c r="O32" s="99" t="str">
        <f>IF(A32="","",IF(D32=1,IFERROR(IF(N32="Probabilidad",(VLOOKUP(A32,'Mapa inherente'!$A$10:$M$18,9,FALSE)-(VLOOKUP(A32,'Mapa inherente'!$A$10:$M$18,9,FALSE)*M32)),IF(N32="Impacto",VLOOKUP(A32,'Mapa inherente'!$A$10:$M$18,9,FALSE),"")),""),
IFERROR(IF(N32="Probabilidad",(O31-(O31)*M32),O31),"")))</f>
        <v/>
      </c>
      <c r="P32" s="100" t="str">
        <f t="shared" si="2"/>
        <v/>
      </c>
      <c r="Q32" s="99" t="str">
        <f>IF(A32="","",IF(D32=1,IFERROR(IF(N32="Impacto",(VLOOKUP(A32,'Mapa inherente'!$A$10:$M$18,13,FALSE)-(VLOOKUP(A32,'Mapa inherente'!$A$10:$M$18,13,FALSE)*M32)),IF(N32="Probabilidad",VLOOKUP(A32,'Mapa inherente'!$A$10:$M$18,13,FALSE),"")),""),
                   IFERROR(IF(N32="Impacto",(Q31-(Q31)*M32),Q31),"")))</f>
        <v/>
      </c>
      <c r="R32" s="100" t="str">
        <f t="shared" si="3"/>
        <v/>
      </c>
      <c r="S32" s="100" t="str">
        <f t="shared" si="4"/>
        <v/>
      </c>
      <c r="T32" s="115"/>
    </row>
    <row r="33" spans="1:20" x14ac:dyDescent="0.35">
      <c r="A33" s="109"/>
      <c r="B33" s="110" t="str">
        <f>IF(A33="","",VLOOKUP(A33,'Mapa inherente'!$A$10:$E$18,5,FALSE))</f>
        <v/>
      </c>
      <c r="C33" s="111" t="str">
        <f>IF(A33="","",VLOOKUP(A33,'Mapa inherente'!$A$10:$N$18,14,FALSE))</f>
        <v/>
      </c>
      <c r="D33" s="112" t="str">
        <f t="shared" si="5"/>
        <v/>
      </c>
      <c r="E33" s="113"/>
      <c r="F33" s="113"/>
      <c r="G33" s="113"/>
      <c r="H33" s="114"/>
      <c r="I33" s="114"/>
      <c r="J33" s="114"/>
      <c r="K33" s="114"/>
      <c r="L33" s="114"/>
      <c r="M33" s="97" t="str">
        <f t="shared" si="0"/>
        <v/>
      </c>
      <c r="N33" s="98" t="str">
        <f t="shared" si="1"/>
        <v/>
      </c>
      <c r="O33" s="99" t="str">
        <f>IF(A33="","",IF(D33=1,IFERROR(IF(N33="Probabilidad",(VLOOKUP(A33,'Mapa inherente'!$A$10:$M$18,9,FALSE)-(VLOOKUP(A33,'Mapa inherente'!$A$10:$M$18,9,FALSE)*M33)),IF(N33="Impacto",VLOOKUP(A33,'Mapa inherente'!$A$10:$M$18,9,FALSE),"")),""),
IFERROR(IF(N33="Probabilidad",(O32-(O32)*M33),O32),"")))</f>
        <v/>
      </c>
      <c r="P33" s="100" t="str">
        <f t="shared" si="2"/>
        <v/>
      </c>
      <c r="Q33" s="99" t="str">
        <f>IF(A33="","",IF(D33=1,IFERROR(IF(N33="Impacto",(VLOOKUP(A33,'Mapa inherente'!$A$10:$M$18,13,FALSE)-(VLOOKUP(A33,'Mapa inherente'!$A$10:$M$18,13,FALSE)*M33)),IF(N33="Probabilidad",VLOOKUP(A33,'Mapa inherente'!$A$10:$M$18,13,FALSE),"")),""),
                   IFERROR(IF(N33="Impacto",(Q32-(Q32)*M33),Q32),"")))</f>
        <v/>
      </c>
      <c r="R33" s="100" t="str">
        <f t="shared" si="3"/>
        <v/>
      </c>
      <c r="S33" s="100" t="str">
        <f t="shared" si="4"/>
        <v/>
      </c>
      <c r="T33" s="115"/>
    </row>
    <row r="34" spans="1:20" x14ac:dyDescent="0.35">
      <c r="A34" s="109"/>
      <c r="B34" s="110" t="str">
        <f>IF(A34="","",VLOOKUP(A34,'Mapa inherente'!$A$10:$E$18,5,FALSE))</f>
        <v/>
      </c>
      <c r="C34" s="111" t="str">
        <f>IF(A34="","",VLOOKUP(A34,'Mapa inherente'!$A$10:$N$18,14,FALSE))</f>
        <v/>
      </c>
      <c r="D34" s="112" t="str">
        <f t="shared" si="5"/>
        <v/>
      </c>
      <c r="E34" s="113"/>
      <c r="F34" s="113"/>
      <c r="G34" s="113"/>
      <c r="H34" s="114"/>
      <c r="I34" s="114"/>
      <c r="J34" s="114"/>
      <c r="K34" s="114"/>
      <c r="L34" s="114"/>
      <c r="M34" s="97" t="str">
        <f t="shared" si="0"/>
        <v/>
      </c>
      <c r="N34" s="98" t="str">
        <f t="shared" si="1"/>
        <v/>
      </c>
      <c r="O34" s="99" t="str">
        <f>IF(A34="","",IF(D34=1,IFERROR(IF(N34="Probabilidad",(VLOOKUP(A34,'Mapa inherente'!$A$10:$M$18,9,FALSE)-(VLOOKUP(A34,'Mapa inherente'!$A$10:$M$18,9,FALSE)*M34)),IF(N34="Impacto",VLOOKUP(A34,'Mapa inherente'!$A$10:$M$18,9,FALSE),"")),""),
IFERROR(IF(N34="Probabilidad",(O33-(O33)*M34),O33),"")))</f>
        <v/>
      </c>
      <c r="P34" s="100" t="str">
        <f t="shared" si="2"/>
        <v/>
      </c>
      <c r="Q34" s="99" t="str">
        <f>IF(A34="","",IF(D34=1,IFERROR(IF(N34="Impacto",(VLOOKUP(A34,'Mapa inherente'!$A$10:$M$18,13,FALSE)-(VLOOKUP(A34,'Mapa inherente'!$A$10:$M$18,13,FALSE)*M34)),IF(N34="Probabilidad",VLOOKUP(A34,'Mapa inherente'!$A$10:$M$18,13,FALSE),"")),""),
                   IFERROR(IF(N34="Impacto",(Q33-(Q33)*M34),Q33),"")))</f>
        <v/>
      </c>
      <c r="R34" s="100" t="str">
        <f t="shared" si="3"/>
        <v/>
      </c>
      <c r="S34" s="100" t="str">
        <f t="shared" si="4"/>
        <v/>
      </c>
      <c r="T34" s="115"/>
    </row>
    <row r="35" spans="1:20" x14ac:dyDescent="0.35">
      <c r="A35" s="109"/>
      <c r="B35" s="110" t="str">
        <f>IF(A35="","",VLOOKUP(A35,'Mapa inherente'!$A$10:$E$18,5,FALSE))</f>
        <v/>
      </c>
      <c r="C35" s="111" t="str">
        <f>IF(A35="","",VLOOKUP(A35,'Mapa inherente'!$A$10:$N$18,14,FALSE))</f>
        <v/>
      </c>
      <c r="D35" s="112" t="str">
        <f t="shared" si="5"/>
        <v/>
      </c>
      <c r="E35" s="113"/>
      <c r="F35" s="113"/>
      <c r="G35" s="113"/>
      <c r="H35" s="114"/>
      <c r="I35" s="114"/>
      <c r="J35" s="114"/>
      <c r="K35" s="114"/>
      <c r="L35" s="114"/>
      <c r="M35" s="97" t="str">
        <f t="shared" si="0"/>
        <v/>
      </c>
      <c r="N35" s="98" t="str">
        <f t="shared" si="1"/>
        <v/>
      </c>
      <c r="O35" s="99" t="str">
        <f>IF(A35="","",IF(D35=1,IFERROR(IF(N35="Probabilidad",(VLOOKUP(A35,'Mapa inherente'!$A$10:$M$18,9,FALSE)-(VLOOKUP(A35,'Mapa inherente'!$A$10:$M$18,9,FALSE)*M35)),IF(N35="Impacto",VLOOKUP(A35,'Mapa inherente'!$A$10:$M$18,9,FALSE),"")),""),
IFERROR(IF(N35="Probabilidad",(O34-(O34)*M35),O34),"")))</f>
        <v/>
      </c>
      <c r="P35" s="100" t="str">
        <f t="shared" si="2"/>
        <v/>
      </c>
      <c r="Q35" s="99" t="str">
        <f>IF(A35="","",IF(D35=1,IFERROR(IF(N35="Impacto",(VLOOKUP(A35,'Mapa inherente'!$A$10:$M$18,13,FALSE)-(VLOOKUP(A35,'Mapa inherente'!$A$10:$M$18,13,FALSE)*M35)),IF(N35="Probabilidad",VLOOKUP(A35,'Mapa inherente'!$A$10:$M$18,13,FALSE),"")),""),
                   IFERROR(IF(N35="Impacto",(Q34-(Q34)*M35),Q34),"")))</f>
        <v/>
      </c>
      <c r="R35" s="100" t="str">
        <f t="shared" si="3"/>
        <v/>
      </c>
      <c r="S35" s="100" t="str">
        <f t="shared" si="4"/>
        <v/>
      </c>
      <c r="T35" s="115"/>
    </row>
    <row r="36" spans="1:20" x14ac:dyDescent="0.35">
      <c r="A36" s="109"/>
      <c r="B36" s="110" t="str">
        <f>IF(A36="","",VLOOKUP(A36,'Mapa inherente'!$A$10:$E$18,5,FALSE))</f>
        <v/>
      </c>
      <c r="C36" s="111" t="str">
        <f>IF(A36="","",VLOOKUP(A36,'Mapa inherente'!$A$10:$N$18,14,FALSE))</f>
        <v/>
      </c>
      <c r="D36" s="112" t="str">
        <f t="shared" si="5"/>
        <v/>
      </c>
      <c r="E36" s="113"/>
      <c r="F36" s="113"/>
      <c r="G36" s="113"/>
      <c r="H36" s="114"/>
      <c r="I36" s="114"/>
      <c r="J36" s="114"/>
      <c r="K36" s="114"/>
      <c r="L36" s="114"/>
      <c r="M36" s="97" t="str">
        <f t="shared" si="0"/>
        <v/>
      </c>
      <c r="N36" s="98" t="str">
        <f t="shared" si="1"/>
        <v/>
      </c>
      <c r="O36" s="99" t="str">
        <f>IF(A36="","",IF(D36=1,IFERROR(IF(N36="Probabilidad",(VLOOKUP(A36,'Mapa inherente'!$A$10:$M$18,9,FALSE)-(VLOOKUP(A36,'Mapa inherente'!$A$10:$M$18,9,FALSE)*M36)),IF(N36="Impacto",VLOOKUP(A36,'Mapa inherente'!$A$10:$M$18,9,FALSE),"")),""),
IFERROR(IF(N36="Probabilidad",(O35-(O35)*M36),O35),"")))</f>
        <v/>
      </c>
      <c r="P36" s="100" t="str">
        <f t="shared" si="2"/>
        <v/>
      </c>
      <c r="Q36" s="99" t="str">
        <f>IF(A36="","",IF(D36=1,IFERROR(IF(N36="Impacto",(VLOOKUP(A36,'Mapa inherente'!$A$10:$M$18,13,FALSE)-(VLOOKUP(A36,'Mapa inherente'!$A$10:$M$18,13,FALSE)*M36)),IF(N36="Probabilidad",VLOOKUP(A36,'Mapa inherente'!$A$10:$M$18,13,FALSE),"")),""),
                   IFERROR(IF(N36="Impacto",(Q35-(Q35)*M36),Q35),"")))</f>
        <v/>
      </c>
      <c r="R36" s="100" t="str">
        <f t="shared" si="3"/>
        <v/>
      </c>
      <c r="S36" s="100" t="str">
        <f t="shared" si="4"/>
        <v/>
      </c>
      <c r="T36" s="115"/>
    </row>
    <row r="37" spans="1:20" x14ac:dyDescent="0.35">
      <c r="A37" s="109"/>
      <c r="B37" s="110" t="str">
        <f>IF(A37="","",VLOOKUP(A37,'Mapa inherente'!$A$10:$E$18,5,FALSE))</f>
        <v/>
      </c>
      <c r="C37" s="111" t="str">
        <f>IF(A37="","",VLOOKUP(A37,'Mapa inherente'!$A$10:$N$18,14,FALSE))</f>
        <v/>
      </c>
      <c r="D37" s="112" t="str">
        <f t="shared" si="5"/>
        <v/>
      </c>
      <c r="E37" s="113"/>
      <c r="F37" s="113"/>
      <c r="G37" s="113"/>
      <c r="H37" s="114"/>
      <c r="I37" s="114"/>
      <c r="J37" s="114"/>
      <c r="K37" s="114"/>
      <c r="L37" s="114"/>
      <c r="M37" s="97" t="str">
        <f t="shared" si="0"/>
        <v/>
      </c>
      <c r="N37" s="98" t="str">
        <f t="shared" si="1"/>
        <v/>
      </c>
      <c r="O37" s="99" t="str">
        <f>IF(A37="","",IF(D37=1,IFERROR(IF(N37="Probabilidad",(VLOOKUP(A37,'Mapa inherente'!$A$10:$M$18,9,FALSE)-(VLOOKUP(A37,'Mapa inherente'!$A$10:$M$18,9,FALSE)*M37)),IF(N37="Impacto",VLOOKUP(A37,'Mapa inherente'!$A$10:$M$18,9,FALSE),"")),""),
IFERROR(IF(N37="Probabilidad",(O36-(O36)*M37),O36),"")))</f>
        <v/>
      </c>
      <c r="P37" s="100" t="str">
        <f t="shared" si="2"/>
        <v/>
      </c>
      <c r="Q37" s="99" t="str">
        <f>IF(A37="","",IF(D37=1,IFERROR(IF(N37="Impacto",(VLOOKUP(A37,'Mapa inherente'!$A$10:$M$18,13,FALSE)-(VLOOKUP(A37,'Mapa inherente'!$A$10:$M$18,13,FALSE)*M37)),IF(N37="Probabilidad",VLOOKUP(A37,'Mapa inherente'!$A$10:$M$18,13,FALSE),"")),""),
                   IFERROR(IF(N37="Impacto",(Q36-(Q36)*M37),Q36),"")))</f>
        <v/>
      </c>
      <c r="R37" s="100" t="str">
        <f t="shared" si="3"/>
        <v/>
      </c>
      <c r="S37" s="100" t="str">
        <f t="shared" si="4"/>
        <v/>
      </c>
      <c r="T37" s="115"/>
    </row>
    <row r="38" spans="1:20" x14ac:dyDescent="0.35">
      <c r="A38" s="109"/>
      <c r="B38" s="110" t="str">
        <f>IF(A38="","",VLOOKUP(A38,'Mapa inherente'!$A$10:$E$18,5,FALSE))</f>
        <v/>
      </c>
      <c r="C38" s="111" t="str">
        <f>IF(A38="","",VLOOKUP(A38,'Mapa inherente'!$A$10:$N$18,14,FALSE))</f>
        <v/>
      </c>
      <c r="D38" s="112" t="str">
        <f t="shared" si="5"/>
        <v/>
      </c>
      <c r="E38" s="113"/>
      <c r="F38" s="113"/>
      <c r="G38" s="113"/>
      <c r="H38" s="114"/>
      <c r="I38" s="114"/>
      <c r="J38" s="114"/>
      <c r="K38" s="114"/>
      <c r="L38" s="114"/>
      <c r="M38" s="97" t="str">
        <f t="shared" si="0"/>
        <v/>
      </c>
      <c r="N38" s="98" t="str">
        <f t="shared" si="1"/>
        <v/>
      </c>
      <c r="O38" s="99" t="str">
        <f>IF(A38="","",IF(D38=1,IFERROR(IF(N38="Probabilidad",(VLOOKUP(A38,'Mapa inherente'!$A$10:$M$18,9,FALSE)-(VLOOKUP(A38,'Mapa inherente'!$A$10:$M$18,9,FALSE)*M38)),IF(N38="Impacto",VLOOKUP(A38,'Mapa inherente'!$A$10:$M$18,9,FALSE),"")),""),
IFERROR(IF(N38="Probabilidad",(O37-(O37)*M38),O37),"")))</f>
        <v/>
      </c>
      <c r="P38" s="100" t="str">
        <f t="shared" si="2"/>
        <v/>
      </c>
      <c r="Q38" s="99" t="str">
        <f>IF(A38="","",IF(D38=1,IFERROR(IF(N38="Impacto",(VLOOKUP(A38,'Mapa inherente'!$A$10:$M$18,13,FALSE)-(VLOOKUP(A38,'Mapa inherente'!$A$10:$M$18,13,FALSE)*M38)),IF(N38="Probabilidad",VLOOKUP(A38,'Mapa inherente'!$A$10:$M$18,13,FALSE),"")),""),
                   IFERROR(IF(N38="Impacto",(Q37-(Q37)*M38),Q37),"")))</f>
        <v/>
      </c>
      <c r="R38" s="100" t="str">
        <f t="shared" si="3"/>
        <v/>
      </c>
      <c r="S38" s="100" t="str">
        <f t="shared" si="4"/>
        <v/>
      </c>
      <c r="T38" s="115"/>
    </row>
    <row r="39" spans="1:20" x14ac:dyDescent="0.35">
      <c r="A39" s="109"/>
      <c r="B39" s="110" t="str">
        <f>IF(A39="","",VLOOKUP(A39,'Mapa inherente'!$A$10:$E$18,5,FALSE))</f>
        <v/>
      </c>
      <c r="C39" s="111" t="str">
        <f>IF(A39="","",VLOOKUP(A39,'Mapa inherente'!$A$10:$N$18,14,FALSE))</f>
        <v/>
      </c>
      <c r="D39" s="112" t="str">
        <f t="shared" si="5"/>
        <v/>
      </c>
      <c r="E39" s="113"/>
      <c r="F39" s="113"/>
      <c r="G39" s="113"/>
      <c r="H39" s="114"/>
      <c r="I39" s="114"/>
      <c r="J39" s="114"/>
      <c r="K39" s="114"/>
      <c r="L39" s="114"/>
      <c r="M39" s="97" t="str">
        <f t="shared" si="0"/>
        <v/>
      </c>
      <c r="N39" s="98" t="str">
        <f t="shared" si="1"/>
        <v/>
      </c>
      <c r="O39" s="99" t="str">
        <f>IF(A39="","",IF(D39=1,IFERROR(IF(N39="Probabilidad",(VLOOKUP(A39,'Mapa inherente'!$A$10:$M$18,9,FALSE)-(VLOOKUP(A39,'Mapa inherente'!$A$10:$M$18,9,FALSE)*M39)),IF(N39="Impacto",VLOOKUP(A39,'Mapa inherente'!$A$10:$M$18,9,FALSE),"")),""),
IFERROR(IF(N39="Probabilidad",(O38-(O38)*M39),O38),"")))</f>
        <v/>
      </c>
      <c r="P39" s="100" t="str">
        <f t="shared" si="2"/>
        <v/>
      </c>
      <c r="Q39" s="99" t="str">
        <f>IF(A39="","",IF(D39=1,IFERROR(IF(N39="Impacto",(VLOOKUP(A39,'Mapa inherente'!$A$10:$M$18,13,FALSE)-(VLOOKUP(A39,'Mapa inherente'!$A$10:$M$18,13,FALSE)*M39)),IF(N39="Probabilidad",VLOOKUP(A39,'Mapa inherente'!$A$10:$M$18,13,FALSE),"")),""),
                   IFERROR(IF(N39="Impacto",(Q38-(Q38)*M39),Q38),"")))</f>
        <v/>
      </c>
      <c r="R39" s="100" t="str">
        <f t="shared" si="3"/>
        <v/>
      </c>
      <c r="S39" s="100" t="str">
        <f t="shared" si="4"/>
        <v/>
      </c>
      <c r="T39" s="115"/>
    </row>
    <row r="40" spans="1:20" x14ac:dyDescent="0.35">
      <c r="A40" s="109"/>
      <c r="B40" s="110" t="str">
        <f>IF(A40="","",VLOOKUP(A40,'Mapa inherente'!$A$10:$E$18,5,FALSE))</f>
        <v/>
      </c>
      <c r="C40" s="111" t="str">
        <f>IF(A40="","",VLOOKUP(A40,'Mapa inherente'!$A$10:$N$18,14,FALSE))</f>
        <v/>
      </c>
      <c r="D40" s="112" t="str">
        <f t="shared" si="5"/>
        <v/>
      </c>
      <c r="E40" s="113"/>
      <c r="F40" s="113"/>
      <c r="G40" s="113"/>
      <c r="H40" s="114"/>
      <c r="I40" s="114"/>
      <c r="J40" s="114"/>
      <c r="K40" s="114"/>
      <c r="L40" s="114"/>
      <c r="M40" s="97" t="str">
        <f t="shared" si="0"/>
        <v/>
      </c>
      <c r="N40" s="98" t="str">
        <f t="shared" si="1"/>
        <v/>
      </c>
      <c r="O40" s="99" t="str">
        <f>IF(A40="","",IF(D40=1,IFERROR(IF(N40="Probabilidad",(VLOOKUP(A40,'Mapa inherente'!$A$10:$M$18,9,FALSE)-(VLOOKUP(A40,'Mapa inherente'!$A$10:$M$18,9,FALSE)*M40)),IF(N40="Impacto",VLOOKUP(A40,'Mapa inherente'!$A$10:$M$18,9,FALSE),"")),""),
IFERROR(IF(N40="Probabilidad",(O39-(O39)*M40),O39),"")))</f>
        <v/>
      </c>
      <c r="P40" s="100" t="str">
        <f t="shared" si="2"/>
        <v/>
      </c>
      <c r="Q40" s="99" t="str">
        <f>IF(A40="","",IF(D40=1,IFERROR(IF(N40="Impacto",(VLOOKUP(A40,'Mapa inherente'!$A$10:$M$18,13,FALSE)-(VLOOKUP(A40,'Mapa inherente'!$A$10:$M$18,13,FALSE)*M40)),IF(N40="Probabilidad",VLOOKUP(A40,'Mapa inherente'!$A$10:$M$18,13,FALSE),"")),""),
                   IFERROR(IF(N40="Impacto",(Q39-(Q39)*M40),Q39),"")))</f>
        <v/>
      </c>
      <c r="R40" s="100" t="str">
        <f t="shared" si="3"/>
        <v/>
      </c>
      <c r="S40" s="100" t="str">
        <f t="shared" si="4"/>
        <v/>
      </c>
      <c r="T40" s="115"/>
    </row>
    <row r="41" spans="1:20" x14ac:dyDescent="0.35">
      <c r="A41" s="109"/>
      <c r="B41" s="110" t="str">
        <f>IF(A41="","",VLOOKUP(A41,'Mapa inherente'!$A$10:$E$18,5,FALSE))</f>
        <v/>
      </c>
      <c r="C41" s="111" t="str">
        <f>IF(A41="","",VLOOKUP(A41,'Mapa inherente'!$A$10:$N$18,14,FALSE))</f>
        <v/>
      </c>
      <c r="D41" s="112" t="str">
        <f t="shared" si="5"/>
        <v/>
      </c>
      <c r="E41" s="113"/>
      <c r="F41" s="113"/>
      <c r="G41" s="113"/>
      <c r="H41" s="114"/>
      <c r="I41" s="114"/>
      <c r="J41" s="114"/>
      <c r="K41" s="114"/>
      <c r="L41" s="114"/>
      <c r="M41" s="97" t="str">
        <f t="shared" si="0"/>
        <v/>
      </c>
      <c r="N41" s="98" t="str">
        <f t="shared" si="1"/>
        <v/>
      </c>
      <c r="O41" s="99" t="str">
        <f>IF(A41="","",IF(D41=1,IFERROR(IF(N41="Probabilidad",(VLOOKUP(A41,'Mapa inherente'!$A$10:$M$18,9,FALSE)-(VLOOKUP(A41,'Mapa inherente'!$A$10:$M$18,9,FALSE)*M41)),IF(N41="Impacto",VLOOKUP(A41,'Mapa inherente'!$A$10:$M$18,9,FALSE),"")),""),
IFERROR(IF(N41="Probabilidad",(O40-(O40)*M41),O40),"")))</f>
        <v/>
      </c>
      <c r="P41" s="100" t="str">
        <f t="shared" si="2"/>
        <v/>
      </c>
      <c r="Q41" s="99" t="str">
        <f>IF(A41="","",IF(D41=1,IFERROR(IF(N41="Impacto",(VLOOKUP(A41,'Mapa inherente'!$A$10:$M$18,13,FALSE)-(VLOOKUP(A41,'Mapa inherente'!$A$10:$M$18,13,FALSE)*M41)),IF(N41="Probabilidad",VLOOKUP(A41,'Mapa inherente'!$A$10:$M$18,13,FALSE),"")),""),
                   IFERROR(IF(N41="Impacto",(Q40-(Q40)*M41),Q40),"")))</f>
        <v/>
      </c>
      <c r="R41" s="100" t="str">
        <f t="shared" si="3"/>
        <v/>
      </c>
      <c r="S41" s="100" t="str">
        <f t="shared" si="4"/>
        <v/>
      </c>
      <c r="T41" s="115"/>
    </row>
    <row r="42" spans="1:20" x14ac:dyDescent="0.35">
      <c r="A42" s="109"/>
      <c r="B42" s="110" t="str">
        <f>IF(A42="","",VLOOKUP(A42,'Mapa inherente'!$A$10:$E$18,5,FALSE))</f>
        <v/>
      </c>
      <c r="C42" s="111" t="str">
        <f>IF(A42="","",VLOOKUP(A42,'Mapa inherente'!$A$10:$N$18,14,FALSE))</f>
        <v/>
      </c>
      <c r="D42" s="112" t="str">
        <f t="shared" si="5"/>
        <v/>
      </c>
      <c r="E42" s="113"/>
      <c r="F42" s="113"/>
      <c r="G42" s="113"/>
      <c r="H42" s="114"/>
      <c r="I42" s="114"/>
      <c r="J42" s="114"/>
      <c r="K42" s="114"/>
      <c r="L42" s="114"/>
      <c r="M42" s="97" t="str">
        <f t="shared" si="0"/>
        <v/>
      </c>
      <c r="N42" s="98" t="str">
        <f t="shared" si="1"/>
        <v/>
      </c>
      <c r="O42" s="99" t="str">
        <f>IF(A42="","",IF(D42=1,IFERROR(IF(N42="Probabilidad",(VLOOKUP(A42,'Mapa inherente'!$A$10:$M$18,9,FALSE)-(VLOOKUP(A42,'Mapa inherente'!$A$10:$M$18,9,FALSE)*M42)),IF(N42="Impacto",VLOOKUP(A42,'Mapa inherente'!$A$10:$M$18,9,FALSE),"")),""),
IFERROR(IF(N42="Probabilidad",(O41-(O41)*M42),O41),"")))</f>
        <v/>
      </c>
      <c r="P42" s="100" t="str">
        <f t="shared" si="2"/>
        <v/>
      </c>
      <c r="Q42" s="99" t="str">
        <f>IF(A42="","",IF(D42=1,IFERROR(IF(N42="Impacto",(VLOOKUP(A42,'Mapa inherente'!$A$10:$M$18,13,FALSE)-(VLOOKUP(A42,'Mapa inherente'!$A$10:$M$18,13,FALSE)*M42)),IF(N42="Probabilidad",VLOOKUP(A42,'Mapa inherente'!$A$10:$M$18,13,FALSE),"")),""),
                   IFERROR(IF(N42="Impacto",(Q41-(Q41)*M42),Q41),"")))</f>
        <v/>
      </c>
      <c r="R42" s="100" t="str">
        <f t="shared" si="3"/>
        <v/>
      </c>
      <c r="S42" s="100" t="str">
        <f t="shared" si="4"/>
        <v/>
      </c>
      <c r="T42" s="115"/>
    </row>
    <row r="43" spans="1:20" x14ac:dyDescent="0.35">
      <c r="A43" s="109"/>
      <c r="B43" s="110" t="str">
        <f>IF(A43="","",VLOOKUP(A43,'Mapa inherente'!$A$10:$E$18,5,FALSE))</f>
        <v/>
      </c>
      <c r="C43" s="111" t="str">
        <f>IF(A43="","",VLOOKUP(A43,'Mapa inherente'!$A$10:$N$18,14,FALSE))</f>
        <v/>
      </c>
      <c r="D43" s="112" t="str">
        <f t="shared" si="5"/>
        <v/>
      </c>
      <c r="E43" s="113"/>
      <c r="F43" s="113"/>
      <c r="G43" s="113"/>
      <c r="H43" s="114"/>
      <c r="I43" s="114"/>
      <c r="J43" s="114"/>
      <c r="K43" s="114"/>
      <c r="L43" s="114"/>
      <c r="M43" s="97" t="str">
        <f t="shared" si="0"/>
        <v/>
      </c>
      <c r="N43" s="98" t="str">
        <f t="shared" si="1"/>
        <v/>
      </c>
      <c r="O43" s="99" t="str">
        <f>IF(A43="","",IF(D43=1,IFERROR(IF(N43="Probabilidad",(VLOOKUP(A43,'Mapa inherente'!$A$10:$M$18,9,FALSE)-(VLOOKUP(A43,'Mapa inherente'!$A$10:$M$18,9,FALSE)*M43)),IF(N43="Impacto",VLOOKUP(A43,'Mapa inherente'!$A$10:$M$18,9,FALSE),"")),""),
IFERROR(IF(N43="Probabilidad",(O42-(O42)*M43),O42),"")))</f>
        <v/>
      </c>
      <c r="P43" s="100" t="str">
        <f t="shared" si="2"/>
        <v/>
      </c>
      <c r="Q43" s="99" t="str">
        <f>IF(A43="","",IF(D43=1,IFERROR(IF(N43="Impacto",(VLOOKUP(A43,'Mapa inherente'!$A$10:$M$18,13,FALSE)-(VLOOKUP(A43,'Mapa inherente'!$A$10:$M$18,13,FALSE)*M43)),IF(N43="Probabilidad",VLOOKUP(A43,'Mapa inherente'!$A$10:$M$18,13,FALSE),"")),""),
                   IFERROR(IF(N43="Impacto",(Q42-(Q42)*M43),Q42),"")))</f>
        <v/>
      </c>
      <c r="R43" s="100" t="str">
        <f t="shared" si="3"/>
        <v/>
      </c>
      <c r="S43" s="100" t="str">
        <f t="shared" si="4"/>
        <v/>
      </c>
      <c r="T43" s="115"/>
    </row>
    <row r="44" spans="1:20" x14ac:dyDescent="0.35">
      <c r="A44" s="109"/>
      <c r="B44" s="110" t="str">
        <f>IF(A44="","",VLOOKUP(A44,'Mapa inherente'!$A$10:$E$18,5,FALSE))</f>
        <v/>
      </c>
      <c r="C44" s="111" t="str">
        <f>IF(A44="","",VLOOKUP(A44,'Mapa inherente'!$A$10:$N$18,14,FALSE))</f>
        <v/>
      </c>
      <c r="D44" s="112" t="str">
        <f t="shared" si="5"/>
        <v/>
      </c>
      <c r="E44" s="113"/>
      <c r="F44" s="113"/>
      <c r="G44" s="113"/>
      <c r="H44" s="114"/>
      <c r="I44" s="114"/>
      <c r="J44" s="114"/>
      <c r="K44" s="114"/>
      <c r="L44" s="114"/>
      <c r="M44" s="97" t="str">
        <f t="shared" si="0"/>
        <v/>
      </c>
      <c r="N44" s="98" t="str">
        <f t="shared" si="1"/>
        <v/>
      </c>
      <c r="O44" s="99" t="str">
        <f>IF(A44="","",IF(D44=1,IFERROR(IF(N44="Probabilidad",(VLOOKUP(A44,'Mapa inherente'!$A$10:$M$18,9,FALSE)-(VLOOKUP(A44,'Mapa inherente'!$A$10:$M$18,9,FALSE)*M44)),IF(N44="Impacto",VLOOKUP(A44,'Mapa inherente'!$A$10:$M$18,9,FALSE),"")),""),
IFERROR(IF(N44="Probabilidad",(O43-(O43)*M44),O43),"")))</f>
        <v/>
      </c>
      <c r="P44" s="100" t="str">
        <f t="shared" si="2"/>
        <v/>
      </c>
      <c r="Q44" s="99" t="str">
        <f>IF(A44="","",IF(D44=1,IFERROR(IF(N44="Impacto",(VLOOKUP(A44,'Mapa inherente'!$A$10:$M$18,13,FALSE)-(VLOOKUP(A44,'Mapa inherente'!$A$10:$M$18,13,FALSE)*M44)),IF(N44="Probabilidad",VLOOKUP(A44,'Mapa inherente'!$A$10:$M$18,13,FALSE),"")),""),
                   IFERROR(IF(N44="Impacto",(Q43-(Q43)*M44),Q43),"")))</f>
        <v/>
      </c>
      <c r="R44" s="100" t="str">
        <f t="shared" si="3"/>
        <v/>
      </c>
      <c r="S44" s="100" t="str">
        <f t="shared" si="4"/>
        <v/>
      </c>
      <c r="T44" s="115"/>
    </row>
    <row r="45" spans="1:20" ht="15" thickBot="1" x14ac:dyDescent="0.4">
      <c r="A45" s="116"/>
      <c r="B45" s="110" t="str">
        <f>IF(A45="","",VLOOKUP(A45,'Mapa inherente'!$A$10:$E$18,5,FALSE))</f>
        <v/>
      </c>
      <c r="C45" s="111" t="str">
        <f>IF(A45="","",VLOOKUP(A45,'Mapa inherente'!$A$10:$N$18,14,FALSE))</f>
        <v/>
      </c>
      <c r="D45" s="117" t="str">
        <f t="shared" si="5"/>
        <v/>
      </c>
      <c r="E45" s="118"/>
      <c r="F45" s="118"/>
      <c r="G45" s="118"/>
      <c r="H45" s="119"/>
      <c r="I45" s="119"/>
      <c r="J45" s="119"/>
      <c r="K45" s="119"/>
      <c r="L45" s="119"/>
      <c r="M45" s="101" t="str">
        <f t="shared" si="0"/>
        <v/>
      </c>
      <c r="N45" s="102" t="str">
        <f t="shared" si="1"/>
        <v/>
      </c>
      <c r="O45" s="99" t="str">
        <f>IF(A45="","",IF(D45=1,IFERROR(IF(N45="Probabilidad",(VLOOKUP(A45,'Mapa inherente'!$A$10:$M$18,9,FALSE)-(VLOOKUP(A45,'Mapa inherente'!$A$10:$M$18,9,FALSE)*M45)),IF(N45="Impacto",VLOOKUP(A45,'Mapa inherente'!$A$10:$M$18,9,FALSE),"")),""),
IFERROR(IF(N45="Probabilidad",(O44-(O44)*M45),O44),"")))</f>
        <v/>
      </c>
      <c r="P45" s="103" t="str">
        <f t="shared" si="2"/>
        <v/>
      </c>
      <c r="Q45" s="99" t="str">
        <f>IF(A45="","",IF(D45=1,IFERROR(IF(N45="Impacto",(VLOOKUP(A45,'Mapa inherente'!$A$10:$M$18,13,FALSE)-(VLOOKUP(A45,'Mapa inherente'!$A$10:$M$18,13,FALSE)*M45)),IF(N45="Probabilidad",VLOOKUP(A45,'Mapa inherente'!$A$10:$M$18,13,FALSE),"")),""),
                   IFERROR(IF(N45="Impacto",(Q44-(Q44)*M45),Q44),"")))</f>
        <v/>
      </c>
      <c r="R45" s="103" t="str">
        <f t="shared" si="3"/>
        <v/>
      </c>
      <c r="S45" s="103" t="str">
        <f t="shared" si="4"/>
        <v/>
      </c>
      <c r="T45" s="120"/>
    </row>
  </sheetData>
  <sheetProtection algorithmName="SHA-512" hashValue="vrjKm/hbWuzdD+bE1tIouVMfbHZ/usjwqyRvV/z5J2PtbSXGcYMTGSWWuhOjXrzch8ALothwDmOE8TzDEWIkTA==" saltValue="9uPaVFkB6nF4F7gLD7kFQw==" spinCount="100000" sheet="1" objects="1" scenarios="1"/>
  <mergeCells count="21">
    <mergeCell ref="A7:A9"/>
    <mergeCell ref="O8:O9"/>
    <mergeCell ref="A1:A2"/>
    <mergeCell ref="C7:C9"/>
    <mergeCell ref="P8:P9"/>
    <mergeCell ref="D8:D9"/>
    <mergeCell ref="E8:E9"/>
    <mergeCell ref="H8:M8"/>
    <mergeCell ref="N8:N9"/>
    <mergeCell ref="G8:G9"/>
    <mergeCell ref="D7:N7"/>
    <mergeCell ref="B1:R1"/>
    <mergeCell ref="B2:R2"/>
    <mergeCell ref="F8:F9"/>
    <mergeCell ref="O7:T7"/>
    <mergeCell ref="R8:R9"/>
    <mergeCell ref="Q8:Q9"/>
    <mergeCell ref="S8:S9"/>
    <mergeCell ref="T8:T9"/>
    <mergeCell ref="S1:T2"/>
    <mergeCell ref="B7:B9"/>
  </mergeCells>
  <conditionalFormatting sqref="C10:C45">
    <cfRule type="cellIs" dxfId="21" priority="1" operator="equal">
      <formula>"Extremo"</formula>
    </cfRule>
    <cfRule type="cellIs" dxfId="20" priority="2" operator="equal">
      <formula>"Bajo"</formula>
    </cfRule>
    <cfRule type="cellIs" dxfId="19" priority="3" operator="equal">
      <formula>"Alto"</formula>
    </cfRule>
    <cfRule type="cellIs" dxfId="18" priority="4" operator="equal">
      <formula>"Moderado"</formula>
    </cfRule>
  </conditionalFormatting>
  <conditionalFormatting sqref="P10:P45">
    <cfRule type="cellIs" dxfId="17" priority="18" operator="equal">
      <formula>"Muy Alta"</formula>
    </cfRule>
    <cfRule type="cellIs" dxfId="16" priority="19" operator="equal">
      <formula>"Alta"</formula>
    </cfRule>
    <cfRule type="cellIs" dxfId="15" priority="20" operator="equal">
      <formula>"Media"</formula>
    </cfRule>
    <cfRule type="cellIs" dxfId="14" priority="21" operator="equal">
      <formula>"Baja"</formula>
    </cfRule>
    <cfRule type="cellIs" dxfId="13" priority="22" operator="equal">
      <formula>"Muy Baja"</formula>
    </cfRule>
  </conditionalFormatting>
  <conditionalFormatting sqref="R10:R45">
    <cfRule type="cellIs" dxfId="12" priority="13" operator="equal">
      <formula>"Catastrófico"</formula>
    </cfRule>
    <cfRule type="cellIs" dxfId="11" priority="14" operator="equal">
      <formula>"Mayor"</formula>
    </cfRule>
    <cfRule type="cellIs" dxfId="10" priority="15" operator="equal">
      <formula>"Moderado"</formula>
    </cfRule>
    <cfRule type="cellIs" dxfId="9" priority="16" operator="equal">
      <formula>"Menor"</formula>
    </cfRule>
    <cfRule type="cellIs" dxfId="8" priority="17" operator="equal">
      <formula>"Leve"</formula>
    </cfRule>
  </conditionalFormatting>
  <conditionalFormatting sqref="S10:S45">
    <cfRule type="cellIs" dxfId="7" priority="9" operator="equal">
      <formula>"Extremo"</formula>
    </cfRule>
    <cfRule type="cellIs" dxfId="6" priority="10" operator="equal">
      <formula>"Alto"</formula>
    </cfRule>
    <cfRule type="cellIs" dxfId="5" priority="11" operator="equal">
      <formula>"Moderado"</formula>
    </cfRule>
    <cfRule type="cellIs" dxfId="4" priority="12" operator="equal">
      <formula>"Bajo"</formula>
    </cfRule>
  </conditionalFormatting>
  <pageMargins left="0.7" right="0.7" top="0.75" bottom="0.75" header="0.3" footer="0.3"/>
  <pageSetup scale="49" orientation="portrait" r:id="rId1"/>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300-000000000000}">
          <x14:formula1>
            <xm:f>'Mapa inherente'!$A$10:$A$18</xm:f>
          </x14:formula1>
          <xm:sqref>A10:A45</xm:sqref>
        </x14:dataValidation>
        <x14:dataValidation type="list" allowBlank="1" showInputMessage="1" showErrorMessage="1" xr:uid="{00000000-0002-0000-0300-000001000000}">
          <x14:formula1>
            <xm:f>'Tabla Valoración controles'!$D$8:$D$10</xm:f>
          </x14:formula1>
          <xm:sqref>H10:H45</xm:sqref>
        </x14:dataValidation>
        <x14:dataValidation type="list" allowBlank="1" showInputMessage="1" showErrorMessage="1" xr:uid="{00000000-0002-0000-0300-000002000000}">
          <x14:formula1>
            <xm:f>'Tabla Valoración controles'!$D$11:$D$12</xm:f>
          </x14:formula1>
          <xm:sqref>I10:I45</xm:sqref>
        </x14:dataValidation>
        <x14:dataValidation type="list" allowBlank="1" showInputMessage="1" showErrorMessage="1" xr:uid="{00000000-0002-0000-0300-000003000000}">
          <x14:formula1>
            <xm:f>'Tabla Valoración controles'!$D$13:$D$14</xm:f>
          </x14:formula1>
          <xm:sqref>J10:J45</xm:sqref>
        </x14:dataValidation>
        <x14:dataValidation type="list" allowBlank="1" showInputMessage="1" showErrorMessage="1" xr:uid="{00000000-0002-0000-0300-000004000000}">
          <x14:formula1>
            <xm:f>'Tabla Valoración controles'!$D$15:$D$16</xm:f>
          </x14:formula1>
          <xm:sqref>K10:K45</xm:sqref>
        </x14:dataValidation>
        <x14:dataValidation type="list" allowBlank="1" showInputMessage="1" showErrorMessage="1" xr:uid="{00000000-0002-0000-0300-000005000000}">
          <x14:formula1>
            <xm:f>'Tabla Valoración controles'!$D$17:$D$18</xm:f>
          </x14:formula1>
          <xm:sqref>L10:M45</xm:sqref>
        </x14:dataValidation>
        <x14:dataValidation type="list" allowBlank="1" showInputMessage="1" showErrorMessage="1" xr:uid="{00000000-0002-0000-0300-000006000000}">
          <x14:formula1>
            <xm:f>'Opciones Tratamiento'!$B$2:$B$5</xm:f>
          </x14:formula1>
          <xm:sqref>T10:T45</xm:sqref>
        </x14:dataValidation>
        <x14:dataValidation type="list" allowBlank="1" showInputMessage="1" showErrorMessage="1" xr:uid="{00000000-0002-0000-0300-000007000000}">
          <x14:formula1>
            <xm:f>Hoja2!$F$4:$F$10</xm:f>
          </x14:formula1>
          <xm:sqref>F10:F45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F4:F10"/>
  <sheetViews>
    <sheetView workbookViewId="0">
      <selection activeCell="G9" sqref="G9"/>
    </sheetView>
  </sheetViews>
  <sheetFormatPr baseColWidth="10" defaultRowHeight="14.5" x14ac:dyDescent="0.35"/>
  <cols>
    <col min="6" max="6" width="12" bestFit="1" customWidth="1"/>
  </cols>
  <sheetData>
    <row r="4" spans="6:6" x14ac:dyDescent="0.35">
      <c r="F4" t="s">
        <v>211</v>
      </c>
    </row>
    <row r="5" spans="6:6" x14ac:dyDescent="0.35">
      <c r="F5" t="s">
        <v>212</v>
      </c>
    </row>
    <row r="6" spans="6:6" x14ac:dyDescent="0.35">
      <c r="F6" t="s">
        <v>213</v>
      </c>
    </row>
    <row r="7" spans="6:6" x14ac:dyDescent="0.35">
      <c r="F7" t="s">
        <v>216</v>
      </c>
    </row>
    <row r="8" spans="6:6" x14ac:dyDescent="0.35">
      <c r="F8" t="s">
        <v>217</v>
      </c>
    </row>
    <row r="9" spans="6:6" x14ac:dyDescent="0.35">
      <c r="F9" t="s">
        <v>214</v>
      </c>
    </row>
    <row r="10" spans="6:6" x14ac:dyDescent="0.35">
      <c r="F10"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5">
    <tabColor rgb="FF00B0F0"/>
  </sheetPr>
  <dimension ref="A2:AH59"/>
  <sheetViews>
    <sheetView zoomScale="90" zoomScaleNormal="90" workbookViewId="0">
      <selection activeCell="C2" sqref="C2"/>
    </sheetView>
  </sheetViews>
  <sheetFormatPr baseColWidth="10" defaultRowHeight="14.5" x14ac:dyDescent="0.35"/>
  <cols>
    <col min="2" max="2" width="24.1796875" customWidth="1"/>
    <col min="3" max="3" width="70.1796875" customWidth="1"/>
    <col min="4" max="4" width="29.81640625" customWidth="1"/>
  </cols>
  <sheetData>
    <row r="2" spans="1:34" s="38" customFormat="1" ht="42.75" customHeight="1" x14ac:dyDescent="0.35">
      <c r="B2" s="177"/>
      <c r="C2" s="78" t="s">
        <v>191</v>
      </c>
      <c r="D2" s="364" t="s">
        <v>231</v>
      </c>
    </row>
    <row r="3" spans="1:34" s="38" customFormat="1" ht="42.75" customHeight="1" x14ac:dyDescent="0.35">
      <c r="B3" s="178"/>
      <c r="C3" s="140" t="s">
        <v>192</v>
      </c>
      <c r="D3" s="365"/>
    </row>
    <row r="4" spans="1:34" s="38" customFormat="1" ht="18" customHeight="1" x14ac:dyDescent="0.35">
      <c r="B4" s="79"/>
      <c r="C4" s="80"/>
      <c r="D4" s="80"/>
      <c r="E4" s="81"/>
    </row>
    <row r="5" spans="1:34" ht="22.5" x14ac:dyDescent="0.35">
      <c r="A5" s="38"/>
      <c r="B5" s="363" t="s">
        <v>46</v>
      </c>
      <c r="C5" s="363"/>
      <c r="D5" s="363"/>
      <c r="E5" s="38"/>
      <c r="F5" s="38"/>
      <c r="G5" s="38"/>
      <c r="H5" s="38"/>
      <c r="I5" s="38"/>
      <c r="J5" s="38"/>
      <c r="K5" s="38"/>
      <c r="L5" s="38"/>
      <c r="M5" s="38"/>
      <c r="N5" s="38"/>
      <c r="O5" s="38"/>
      <c r="P5" s="38"/>
      <c r="Q5" s="38"/>
      <c r="R5" s="38"/>
      <c r="S5" s="38"/>
      <c r="T5" s="38"/>
      <c r="U5" s="38"/>
      <c r="V5" s="38"/>
      <c r="W5" s="38"/>
      <c r="X5" s="38"/>
      <c r="Y5" s="38"/>
      <c r="Z5" s="38"/>
      <c r="AA5" s="38"/>
      <c r="AB5" s="38"/>
    </row>
    <row r="6" spans="1:34" x14ac:dyDescent="0.35">
      <c r="A6" s="38"/>
      <c r="B6" s="38"/>
      <c r="C6" s="38"/>
      <c r="D6" s="38"/>
      <c r="E6" s="38"/>
      <c r="F6" s="38"/>
      <c r="G6" s="38"/>
      <c r="H6" s="38"/>
      <c r="I6" s="38"/>
      <c r="J6" s="38"/>
      <c r="K6" s="38"/>
      <c r="L6" s="38"/>
      <c r="M6" s="38"/>
      <c r="N6" s="38"/>
      <c r="O6" s="38"/>
      <c r="P6" s="38"/>
      <c r="Q6" s="38"/>
      <c r="R6" s="38"/>
      <c r="S6" s="38"/>
      <c r="T6" s="38"/>
      <c r="U6" s="38"/>
      <c r="V6" s="38"/>
      <c r="W6" s="38"/>
      <c r="X6" s="38"/>
      <c r="Y6" s="38"/>
      <c r="Z6" s="38"/>
      <c r="AA6" s="38"/>
      <c r="AB6" s="38"/>
    </row>
    <row r="7" spans="1:34" ht="25" x14ac:dyDescent="0.35">
      <c r="A7" s="38"/>
      <c r="B7" s="9"/>
      <c r="C7" s="10" t="s">
        <v>43</v>
      </c>
      <c r="D7" s="10" t="s">
        <v>4</v>
      </c>
      <c r="E7" s="38"/>
      <c r="F7" s="38"/>
      <c r="G7" s="38"/>
      <c r="H7" s="38"/>
      <c r="I7" s="38"/>
      <c r="J7" s="38"/>
      <c r="K7" s="38"/>
      <c r="L7" s="38"/>
      <c r="M7" s="38"/>
      <c r="N7" s="38"/>
      <c r="O7" s="38"/>
      <c r="P7" s="38"/>
      <c r="Q7" s="38"/>
      <c r="R7" s="38"/>
      <c r="S7" s="38"/>
      <c r="T7" s="38"/>
      <c r="U7" s="38"/>
      <c r="V7" s="38"/>
      <c r="W7" s="38"/>
      <c r="X7" s="38"/>
      <c r="Y7" s="38"/>
      <c r="Z7" s="38"/>
      <c r="AA7" s="38"/>
      <c r="AB7" s="38"/>
    </row>
    <row r="8" spans="1:34" ht="50" x14ac:dyDescent="0.35">
      <c r="A8" s="38"/>
      <c r="B8" s="11" t="s">
        <v>42</v>
      </c>
      <c r="C8" s="12" t="s">
        <v>92</v>
      </c>
      <c r="D8" s="13">
        <v>0.2</v>
      </c>
      <c r="E8" s="38"/>
      <c r="F8" s="38"/>
      <c r="G8" s="38"/>
      <c r="H8" s="38"/>
      <c r="I8" s="38"/>
      <c r="J8" s="38"/>
      <c r="K8" s="38"/>
      <c r="L8" s="38"/>
      <c r="M8" s="38"/>
      <c r="N8" s="38"/>
      <c r="O8" s="38"/>
      <c r="P8" s="38"/>
      <c r="Q8" s="38"/>
      <c r="R8" s="38"/>
      <c r="S8" s="38"/>
      <c r="T8" s="38"/>
      <c r="U8" s="38"/>
      <c r="V8" s="38"/>
      <c r="W8" s="38"/>
      <c r="X8" s="38"/>
      <c r="Y8" s="38"/>
      <c r="Z8" s="38"/>
      <c r="AA8" s="38"/>
      <c r="AB8" s="38"/>
    </row>
    <row r="9" spans="1:34" ht="50" x14ac:dyDescent="0.35">
      <c r="A9" s="38"/>
      <c r="B9" s="14" t="s">
        <v>44</v>
      </c>
      <c r="C9" s="15" t="s">
        <v>93</v>
      </c>
      <c r="D9" s="16">
        <v>0.4</v>
      </c>
      <c r="E9" s="38"/>
      <c r="F9" s="38"/>
      <c r="G9" s="38"/>
      <c r="H9" s="38"/>
      <c r="I9" s="38"/>
      <c r="J9" s="38"/>
      <c r="K9" s="38"/>
      <c r="L9" s="38"/>
      <c r="M9" s="38"/>
      <c r="N9" s="38"/>
      <c r="O9" s="38"/>
      <c r="P9" s="38"/>
      <c r="Q9" s="38"/>
      <c r="R9" s="38"/>
      <c r="S9" s="38"/>
      <c r="T9" s="38"/>
      <c r="U9" s="38"/>
      <c r="V9" s="38"/>
      <c r="W9" s="38"/>
      <c r="X9" s="38"/>
      <c r="Y9" s="38"/>
      <c r="Z9" s="38"/>
      <c r="AA9" s="38"/>
      <c r="AB9" s="38"/>
    </row>
    <row r="10" spans="1:34" ht="50" x14ac:dyDescent="0.35">
      <c r="A10" s="38"/>
      <c r="B10" s="17" t="s">
        <v>97</v>
      </c>
      <c r="C10" s="15" t="s">
        <v>94</v>
      </c>
      <c r="D10" s="16">
        <v>0.6</v>
      </c>
      <c r="E10" s="38"/>
      <c r="F10" s="38"/>
      <c r="G10" s="38"/>
      <c r="H10" s="38"/>
      <c r="I10" s="38"/>
      <c r="J10" s="38"/>
      <c r="K10" s="38"/>
      <c r="L10" s="38"/>
      <c r="M10" s="38"/>
      <c r="N10" s="38"/>
      <c r="O10" s="38"/>
      <c r="P10" s="38"/>
      <c r="Q10" s="38"/>
      <c r="R10" s="38"/>
      <c r="S10" s="38"/>
      <c r="T10" s="38"/>
      <c r="U10" s="38"/>
      <c r="V10" s="38"/>
      <c r="W10" s="38"/>
      <c r="X10" s="38"/>
      <c r="Y10" s="38"/>
      <c r="Z10" s="38"/>
      <c r="AA10" s="38"/>
      <c r="AB10" s="38"/>
    </row>
    <row r="11" spans="1:34" ht="75" x14ac:dyDescent="0.35">
      <c r="A11" s="38"/>
      <c r="B11" s="18" t="s">
        <v>6</v>
      </c>
      <c r="C11" s="15" t="s">
        <v>95</v>
      </c>
      <c r="D11" s="16">
        <v>0.8</v>
      </c>
      <c r="E11" s="38"/>
      <c r="F11" s="38"/>
      <c r="G11" s="38"/>
      <c r="H11" s="38"/>
      <c r="I11" s="38"/>
      <c r="J11" s="38"/>
      <c r="K11" s="38"/>
      <c r="L11" s="38"/>
      <c r="M11" s="38"/>
      <c r="N11" s="38"/>
      <c r="O11" s="38"/>
      <c r="P11" s="38"/>
      <c r="Q11" s="38"/>
      <c r="R11" s="38"/>
      <c r="S11" s="38"/>
      <c r="T11" s="38"/>
      <c r="U11" s="38"/>
      <c r="V11" s="38"/>
      <c r="W11" s="38"/>
      <c r="X11" s="38"/>
      <c r="Y11" s="38"/>
      <c r="Z11" s="38"/>
      <c r="AA11" s="38"/>
      <c r="AB11" s="38"/>
    </row>
    <row r="12" spans="1:34" ht="50" x14ac:dyDescent="0.35">
      <c r="A12" s="38"/>
      <c r="B12" s="19" t="s">
        <v>45</v>
      </c>
      <c r="C12" s="15" t="s">
        <v>96</v>
      </c>
      <c r="D12" s="16">
        <v>1</v>
      </c>
      <c r="E12" s="38"/>
      <c r="F12" s="38"/>
      <c r="G12" s="38"/>
      <c r="H12" s="38"/>
      <c r="I12" s="38"/>
      <c r="J12" s="38"/>
      <c r="K12" s="38"/>
      <c r="L12" s="38"/>
      <c r="M12" s="38"/>
      <c r="N12" s="38"/>
      <c r="O12" s="38"/>
      <c r="P12" s="38"/>
      <c r="Q12" s="38"/>
      <c r="R12" s="38"/>
      <c r="S12" s="38"/>
      <c r="T12" s="38"/>
      <c r="U12" s="38"/>
      <c r="V12" s="38"/>
      <c r="W12" s="38"/>
      <c r="X12" s="38"/>
      <c r="Y12" s="38"/>
      <c r="Z12" s="38"/>
      <c r="AA12" s="38"/>
      <c r="AB12" s="38"/>
    </row>
    <row r="13" spans="1:34" x14ac:dyDescent="0.35">
      <c r="A13" s="38"/>
      <c r="B13" s="62"/>
      <c r="C13" s="62"/>
      <c r="D13" s="62"/>
      <c r="E13" s="38"/>
      <c r="F13" s="38"/>
      <c r="G13" s="38"/>
      <c r="H13" s="38"/>
      <c r="I13" s="38"/>
      <c r="J13" s="38"/>
      <c r="K13" s="38"/>
      <c r="L13" s="38"/>
      <c r="M13" s="38"/>
      <c r="N13" s="38"/>
      <c r="O13" s="38"/>
      <c r="P13" s="38"/>
      <c r="Q13" s="38"/>
      <c r="R13" s="38"/>
      <c r="S13" s="38"/>
      <c r="T13" s="38"/>
      <c r="U13" s="38"/>
      <c r="V13" s="38"/>
      <c r="W13" s="38"/>
      <c r="X13" s="38"/>
      <c r="Y13" s="38"/>
      <c r="Z13" s="38"/>
      <c r="AA13" s="38"/>
      <c r="AB13" s="38"/>
      <c r="AC13" s="38"/>
      <c r="AD13" s="38"/>
      <c r="AE13" s="38"/>
      <c r="AF13" s="38"/>
      <c r="AG13" s="38"/>
      <c r="AH13" s="38"/>
    </row>
    <row r="14" spans="1:34" x14ac:dyDescent="0.35">
      <c r="A14" s="38"/>
      <c r="B14" s="63"/>
      <c r="C14" s="62"/>
      <c r="D14" s="62"/>
      <c r="E14" s="38"/>
      <c r="F14" s="38"/>
      <c r="G14" s="38"/>
      <c r="H14" s="38"/>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c r="AH14" s="38"/>
    </row>
    <row r="15" spans="1:34" x14ac:dyDescent="0.35">
      <c r="A15" s="38"/>
      <c r="B15" s="62"/>
      <c r="C15" s="62"/>
      <c r="D15" s="62"/>
      <c r="E15" s="38"/>
      <c r="F15" s="38"/>
      <c r="G15" s="38"/>
      <c r="H15" s="38"/>
      <c r="I15" s="38"/>
      <c r="J15" s="38"/>
      <c r="K15" s="38"/>
      <c r="L15" s="38"/>
      <c r="M15" s="38"/>
      <c r="N15" s="38"/>
      <c r="O15" s="38"/>
      <c r="P15" s="38"/>
      <c r="Q15" s="38"/>
      <c r="R15" s="38"/>
      <c r="S15" s="38"/>
      <c r="T15" s="38"/>
      <c r="U15" s="38"/>
      <c r="V15" s="38"/>
      <c r="W15" s="38"/>
      <c r="X15" s="38"/>
      <c r="Y15" s="38"/>
      <c r="Z15" s="38"/>
      <c r="AA15" s="38"/>
      <c r="AB15" s="38"/>
      <c r="AC15" s="38"/>
      <c r="AD15" s="38"/>
      <c r="AE15" s="38"/>
      <c r="AF15" s="38"/>
      <c r="AG15" s="38"/>
      <c r="AH15" s="38"/>
    </row>
    <row r="16" spans="1:34" x14ac:dyDescent="0.35">
      <c r="A16" s="38"/>
      <c r="B16" s="62"/>
      <c r="C16" s="62"/>
      <c r="D16" s="62"/>
      <c r="E16" s="38"/>
      <c r="F16" s="38"/>
      <c r="G16" s="38"/>
      <c r="H16" s="38"/>
      <c r="I16" s="38"/>
      <c r="J16" s="38"/>
      <c r="K16" s="38"/>
      <c r="L16" s="38"/>
      <c r="M16" s="38"/>
      <c r="N16" s="38"/>
      <c r="O16" s="38"/>
      <c r="P16" s="38"/>
      <c r="Q16" s="38"/>
      <c r="R16" s="38"/>
      <c r="S16" s="38"/>
      <c r="T16" s="38"/>
      <c r="U16" s="38"/>
      <c r="V16" s="38"/>
      <c r="W16" s="38"/>
      <c r="X16" s="38"/>
      <c r="Y16" s="38"/>
      <c r="Z16" s="38"/>
      <c r="AA16" s="38"/>
      <c r="AB16" s="38"/>
      <c r="AC16" s="38"/>
      <c r="AD16" s="38"/>
      <c r="AE16" s="38"/>
      <c r="AF16" s="38"/>
      <c r="AG16" s="38"/>
      <c r="AH16" s="38"/>
    </row>
    <row r="17" spans="1:34" x14ac:dyDescent="0.35">
      <c r="A17" s="38"/>
      <c r="B17" s="62"/>
      <c r="C17" s="62"/>
      <c r="D17" s="62"/>
      <c r="E17" s="38"/>
      <c r="F17" s="38"/>
      <c r="G17" s="38"/>
      <c r="H17" s="38"/>
      <c r="I17" s="38"/>
      <c r="J17" s="38"/>
      <c r="K17" s="38"/>
      <c r="L17" s="38"/>
      <c r="M17" s="38"/>
      <c r="N17" s="38"/>
      <c r="O17" s="38"/>
      <c r="P17" s="38"/>
      <c r="Q17" s="38"/>
      <c r="R17" s="38"/>
      <c r="S17" s="38"/>
      <c r="T17" s="38"/>
      <c r="U17" s="38"/>
      <c r="V17" s="38"/>
      <c r="W17" s="38"/>
      <c r="X17" s="38"/>
      <c r="Y17" s="38"/>
      <c r="Z17" s="38"/>
      <c r="AA17" s="38"/>
      <c r="AB17" s="38"/>
      <c r="AC17" s="38"/>
      <c r="AD17" s="38"/>
      <c r="AE17" s="38"/>
      <c r="AF17" s="38"/>
      <c r="AG17" s="38"/>
      <c r="AH17" s="38"/>
    </row>
    <row r="18" spans="1:34" x14ac:dyDescent="0.35">
      <c r="A18" s="38"/>
      <c r="B18" s="62"/>
      <c r="C18" s="62"/>
      <c r="D18" s="62"/>
      <c r="E18" s="38"/>
      <c r="F18" s="38"/>
      <c r="G18" s="38"/>
      <c r="H18" s="38"/>
      <c r="I18" s="38"/>
      <c r="J18" s="38"/>
      <c r="K18" s="38"/>
      <c r="L18" s="38"/>
      <c r="M18" s="38"/>
      <c r="N18" s="38"/>
      <c r="O18" s="38"/>
      <c r="P18" s="38"/>
      <c r="Q18" s="38"/>
      <c r="R18" s="38"/>
      <c r="S18" s="38"/>
      <c r="T18" s="38"/>
      <c r="U18" s="38"/>
      <c r="V18" s="38"/>
      <c r="W18" s="38"/>
      <c r="X18" s="38"/>
      <c r="Y18" s="38"/>
      <c r="Z18" s="38"/>
      <c r="AA18" s="38"/>
      <c r="AB18" s="38"/>
      <c r="AC18" s="38"/>
      <c r="AD18" s="38"/>
      <c r="AE18" s="38"/>
      <c r="AF18" s="38"/>
      <c r="AG18" s="38"/>
      <c r="AH18" s="38"/>
    </row>
    <row r="19" spans="1:34" x14ac:dyDescent="0.35">
      <c r="A19" s="38"/>
      <c r="B19" s="62"/>
      <c r="C19" s="62"/>
      <c r="D19" s="62"/>
      <c r="E19" s="38"/>
      <c r="F19" s="38"/>
      <c r="G19" s="38"/>
      <c r="H19" s="38"/>
      <c r="I19" s="38"/>
      <c r="J19" s="38"/>
      <c r="K19" s="38"/>
      <c r="L19" s="38"/>
      <c r="M19" s="38"/>
      <c r="N19" s="38"/>
      <c r="O19" s="38"/>
      <c r="P19" s="38"/>
      <c r="Q19" s="38"/>
      <c r="R19" s="38"/>
      <c r="S19" s="38"/>
      <c r="T19" s="38"/>
      <c r="U19" s="38"/>
      <c r="V19" s="38"/>
      <c r="W19" s="38"/>
      <c r="X19" s="38"/>
      <c r="Y19" s="38"/>
      <c r="Z19" s="38"/>
      <c r="AA19" s="38"/>
      <c r="AB19" s="38"/>
      <c r="AC19" s="38"/>
      <c r="AD19" s="38"/>
      <c r="AE19" s="38"/>
      <c r="AF19" s="38"/>
      <c r="AG19" s="38"/>
      <c r="AH19" s="38"/>
    </row>
    <row r="20" spans="1:34" x14ac:dyDescent="0.35">
      <c r="A20" s="38"/>
      <c r="B20" s="62"/>
      <c r="C20" s="62"/>
      <c r="D20" s="62"/>
      <c r="E20" s="38"/>
      <c r="F20" s="38"/>
      <c r="G20" s="38"/>
      <c r="H20" s="38"/>
      <c r="I20" s="38"/>
      <c r="J20" s="38"/>
      <c r="K20" s="38"/>
      <c r="L20" s="38"/>
      <c r="M20" s="38"/>
      <c r="N20" s="38"/>
      <c r="O20" s="38"/>
      <c r="P20" s="38"/>
      <c r="Q20" s="38"/>
      <c r="R20" s="38"/>
      <c r="S20" s="38"/>
      <c r="T20" s="38"/>
      <c r="U20" s="38"/>
      <c r="V20" s="38"/>
      <c r="W20" s="38"/>
      <c r="X20" s="38"/>
      <c r="Y20" s="38"/>
      <c r="Z20" s="38"/>
      <c r="AA20" s="38"/>
      <c r="AB20" s="38"/>
      <c r="AC20" s="38"/>
      <c r="AD20" s="38"/>
      <c r="AE20" s="38"/>
      <c r="AF20" s="38"/>
      <c r="AG20" s="38"/>
      <c r="AH20" s="38"/>
    </row>
    <row r="21" spans="1:34" x14ac:dyDescent="0.35">
      <c r="A21" s="38"/>
      <c r="B21" s="62"/>
      <c r="C21" s="62"/>
      <c r="D21" s="62"/>
      <c r="E21" s="38"/>
      <c r="F21" s="38"/>
      <c r="G21" s="38"/>
      <c r="H21" s="38"/>
      <c r="I21" s="38"/>
      <c r="J21" s="38"/>
      <c r="K21" s="38"/>
      <c r="L21" s="38"/>
      <c r="M21" s="38"/>
      <c r="N21" s="38"/>
      <c r="O21" s="38"/>
      <c r="P21" s="38"/>
      <c r="Q21" s="38"/>
      <c r="R21" s="38"/>
      <c r="S21" s="38"/>
      <c r="T21" s="38"/>
      <c r="U21" s="38"/>
      <c r="V21" s="38"/>
      <c r="W21" s="38"/>
      <c r="X21" s="38"/>
      <c r="Y21" s="38"/>
      <c r="Z21" s="38"/>
      <c r="AA21" s="38"/>
      <c r="AB21" s="38"/>
      <c r="AC21" s="38"/>
      <c r="AD21" s="38"/>
      <c r="AE21" s="38"/>
      <c r="AF21" s="38"/>
      <c r="AG21" s="38"/>
      <c r="AH21" s="38"/>
    </row>
    <row r="22" spans="1:34" x14ac:dyDescent="0.35">
      <c r="A22" s="38"/>
      <c r="B22" s="62"/>
      <c r="C22" s="62"/>
      <c r="D22" s="62"/>
      <c r="E22" s="38"/>
      <c r="F22" s="38"/>
      <c r="G22" s="38"/>
      <c r="H22" s="38"/>
      <c r="I22" s="38"/>
      <c r="J22" s="38"/>
      <c r="K22" s="38"/>
      <c r="L22" s="38"/>
      <c r="M22" s="38"/>
      <c r="N22" s="38"/>
      <c r="O22" s="38"/>
      <c r="P22" s="38"/>
      <c r="Q22" s="38"/>
      <c r="R22" s="38"/>
      <c r="S22" s="38"/>
      <c r="T22" s="38"/>
      <c r="U22" s="38"/>
      <c r="V22" s="38"/>
      <c r="W22" s="38"/>
      <c r="X22" s="38"/>
      <c r="Y22" s="38"/>
      <c r="Z22" s="38"/>
      <c r="AA22" s="38"/>
      <c r="AB22" s="38"/>
      <c r="AC22" s="38"/>
      <c r="AD22" s="38"/>
      <c r="AE22" s="38"/>
      <c r="AF22" s="38"/>
      <c r="AG22" s="38"/>
      <c r="AH22" s="38"/>
    </row>
    <row r="23" spans="1:34" x14ac:dyDescent="0.35">
      <c r="A23" s="38"/>
      <c r="B23" s="38"/>
      <c r="C23" s="38"/>
      <c r="D23" s="38"/>
      <c r="E23" s="38"/>
      <c r="F23" s="38"/>
      <c r="G23" s="38"/>
      <c r="H23" s="38"/>
      <c r="I23" s="38"/>
      <c r="J23" s="38"/>
      <c r="K23" s="38"/>
      <c r="L23" s="38"/>
      <c r="M23" s="38"/>
      <c r="N23" s="38"/>
      <c r="O23" s="38"/>
      <c r="P23" s="38"/>
      <c r="Q23" s="38"/>
      <c r="R23" s="38"/>
      <c r="S23" s="38"/>
      <c r="T23" s="38"/>
      <c r="U23" s="38"/>
      <c r="V23" s="38"/>
      <c r="W23" s="38"/>
      <c r="X23" s="38"/>
      <c r="Y23" s="38"/>
      <c r="Z23" s="38"/>
      <c r="AA23" s="38"/>
      <c r="AB23" s="38"/>
      <c r="AC23" s="38"/>
      <c r="AD23" s="38"/>
      <c r="AE23" s="38"/>
      <c r="AF23" s="38"/>
      <c r="AG23" s="38"/>
      <c r="AH23" s="38"/>
    </row>
    <row r="24" spans="1:34" x14ac:dyDescent="0.35">
      <c r="A24" s="38"/>
      <c r="B24" s="38"/>
      <c r="C24" s="38"/>
      <c r="D24" s="38"/>
      <c r="E24" s="38"/>
      <c r="F24" s="38"/>
      <c r="G24" s="38"/>
      <c r="H24" s="38"/>
      <c r="I24" s="38"/>
      <c r="J24" s="38"/>
      <c r="K24" s="38"/>
      <c r="L24" s="38"/>
      <c r="M24" s="38"/>
      <c r="N24" s="38"/>
      <c r="O24" s="38"/>
      <c r="P24" s="38"/>
      <c r="Q24" s="38"/>
      <c r="R24" s="38"/>
      <c r="S24" s="38"/>
      <c r="T24" s="38"/>
      <c r="U24" s="38"/>
      <c r="V24" s="38"/>
      <c r="W24" s="38"/>
      <c r="X24" s="38"/>
      <c r="Y24" s="38"/>
      <c r="Z24" s="38"/>
      <c r="AA24" s="38"/>
      <c r="AB24" s="38"/>
      <c r="AC24" s="38"/>
      <c r="AD24" s="38"/>
      <c r="AE24" s="38"/>
      <c r="AF24" s="38"/>
      <c r="AG24" s="38"/>
      <c r="AH24" s="38"/>
    </row>
    <row r="25" spans="1:34" x14ac:dyDescent="0.35">
      <c r="A25" s="38"/>
      <c r="B25" s="38"/>
      <c r="C25" s="38"/>
      <c r="D25" s="38"/>
      <c r="E25" s="38"/>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38"/>
    </row>
    <row r="26" spans="1:34" x14ac:dyDescent="0.35">
      <c r="A26" s="38"/>
      <c r="B26" s="38"/>
      <c r="C26" s="38"/>
      <c r="D26" s="38"/>
      <c r="E26" s="38"/>
      <c r="F26" s="38"/>
      <c r="G26" s="38"/>
      <c r="H26" s="38"/>
      <c r="I26" s="38"/>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8"/>
    </row>
    <row r="27" spans="1:34" x14ac:dyDescent="0.35">
      <c r="A27" s="38"/>
      <c r="B27" s="38"/>
      <c r="C27" s="38"/>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row>
    <row r="28" spans="1:34" x14ac:dyDescent="0.35">
      <c r="A28" s="38"/>
      <c r="B28" s="38"/>
      <c r="C28" s="38"/>
      <c r="D28" s="38"/>
      <c r="E28" s="38"/>
      <c r="F28" s="38"/>
      <c r="G28" s="38"/>
      <c r="H28" s="38"/>
      <c r="I28" s="38"/>
      <c r="J28" s="38"/>
      <c r="K28" s="38"/>
      <c r="L28" s="38"/>
      <c r="M28" s="38"/>
      <c r="N28" s="38"/>
      <c r="O28" s="38"/>
      <c r="P28" s="38"/>
      <c r="Q28" s="38"/>
      <c r="R28" s="38"/>
      <c r="S28" s="38"/>
      <c r="T28" s="38"/>
      <c r="U28" s="38"/>
      <c r="V28" s="38"/>
      <c r="W28" s="38"/>
      <c r="X28" s="38"/>
      <c r="Y28" s="38"/>
      <c r="Z28" s="38"/>
      <c r="AA28" s="38"/>
      <c r="AB28" s="38"/>
      <c r="AC28" s="38"/>
      <c r="AD28" s="38"/>
      <c r="AE28" s="38"/>
      <c r="AF28" s="38"/>
      <c r="AG28" s="38"/>
      <c r="AH28" s="38"/>
    </row>
    <row r="29" spans="1:34" x14ac:dyDescent="0.35">
      <c r="A29" s="38"/>
      <c r="B29" s="38"/>
      <c r="C29" s="38"/>
      <c r="D29" s="38"/>
      <c r="E29" s="38"/>
      <c r="F29" s="38"/>
      <c r="G29" s="38"/>
      <c r="H29" s="38"/>
      <c r="I29" s="38"/>
      <c r="J29" s="38"/>
      <c r="K29" s="38"/>
      <c r="L29" s="38"/>
      <c r="M29" s="38"/>
      <c r="N29" s="38"/>
      <c r="O29" s="38"/>
      <c r="P29" s="38"/>
      <c r="Q29" s="38"/>
      <c r="R29" s="38"/>
      <c r="S29" s="38"/>
      <c r="T29" s="38"/>
      <c r="U29" s="38"/>
      <c r="V29" s="38"/>
      <c r="W29" s="38"/>
      <c r="X29" s="38"/>
      <c r="Y29" s="38"/>
      <c r="Z29" s="38"/>
      <c r="AA29" s="38"/>
      <c r="AB29" s="38"/>
      <c r="AC29" s="38"/>
      <c r="AD29" s="38"/>
      <c r="AE29" s="38"/>
      <c r="AF29" s="38"/>
      <c r="AG29" s="38"/>
      <c r="AH29" s="38"/>
    </row>
    <row r="30" spans="1:34" x14ac:dyDescent="0.35">
      <c r="A30" s="38"/>
      <c r="B30" s="38"/>
      <c r="C30" s="38"/>
      <c r="D30" s="38"/>
      <c r="E30" s="38"/>
      <c r="F30" s="38"/>
      <c r="G30" s="38"/>
      <c r="H30" s="38"/>
      <c r="I30" s="38"/>
      <c r="J30" s="38"/>
      <c r="K30" s="38"/>
      <c r="L30" s="38"/>
      <c r="M30" s="38"/>
      <c r="N30" s="38"/>
      <c r="O30" s="38"/>
      <c r="P30" s="38"/>
      <c r="Q30" s="38"/>
      <c r="R30" s="38"/>
      <c r="S30" s="38"/>
      <c r="T30" s="38"/>
      <c r="U30" s="38"/>
      <c r="V30" s="38"/>
      <c r="W30" s="38"/>
      <c r="X30" s="38"/>
      <c r="Y30" s="38"/>
      <c r="Z30" s="38"/>
      <c r="AA30" s="38"/>
      <c r="AB30" s="38"/>
      <c r="AC30" s="38"/>
      <c r="AD30" s="38"/>
      <c r="AE30" s="38"/>
      <c r="AF30" s="38"/>
      <c r="AG30" s="38"/>
      <c r="AH30" s="38"/>
    </row>
    <row r="31" spans="1:34" x14ac:dyDescent="0.35">
      <c r="A31" s="38"/>
      <c r="B31" s="38"/>
      <c r="C31" s="38"/>
      <c r="D31" s="38"/>
      <c r="E31" s="38"/>
      <c r="F31" s="38"/>
      <c r="G31" s="38"/>
      <c r="H31" s="38"/>
      <c r="I31" s="38"/>
      <c r="J31" s="38"/>
      <c r="K31" s="38"/>
      <c r="L31" s="38"/>
      <c r="M31" s="38"/>
      <c r="N31" s="38"/>
      <c r="O31" s="38"/>
      <c r="P31" s="38"/>
      <c r="Q31" s="38"/>
      <c r="R31" s="38"/>
      <c r="S31" s="38"/>
      <c r="T31" s="38"/>
      <c r="U31" s="38"/>
      <c r="V31" s="38"/>
      <c r="W31" s="38"/>
      <c r="X31" s="38"/>
      <c r="Y31" s="38"/>
      <c r="Z31" s="38"/>
      <c r="AA31" s="38"/>
      <c r="AB31" s="38"/>
      <c r="AC31" s="38"/>
      <c r="AD31" s="38"/>
      <c r="AE31" s="38"/>
      <c r="AF31" s="38"/>
      <c r="AG31" s="38"/>
      <c r="AH31" s="38"/>
    </row>
    <row r="32" spans="1:34" x14ac:dyDescent="0.35">
      <c r="A32" s="38"/>
      <c r="B32" s="38"/>
      <c r="C32" s="38"/>
      <c r="D32" s="38"/>
      <c r="E32" s="38"/>
      <c r="F32" s="38"/>
      <c r="G32" s="38"/>
      <c r="H32" s="38"/>
      <c r="I32" s="38"/>
      <c r="J32" s="38"/>
      <c r="K32" s="38"/>
      <c r="L32" s="38"/>
      <c r="M32" s="38"/>
      <c r="N32" s="38"/>
      <c r="O32" s="38"/>
      <c r="P32" s="38"/>
      <c r="Q32" s="38"/>
      <c r="R32" s="38"/>
      <c r="S32" s="38"/>
      <c r="T32" s="38"/>
      <c r="U32" s="38"/>
      <c r="V32" s="38"/>
      <c r="W32" s="38"/>
      <c r="X32" s="38"/>
      <c r="Y32" s="38"/>
      <c r="Z32" s="38"/>
      <c r="AA32" s="38"/>
      <c r="AB32" s="38"/>
      <c r="AC32" s="38"/>
      <c r="AD32" s="38"/>
      <c r="AE32" s="38"/>
      <c r="AF32" s="38"/>
      <c r="AG32" s="38"/>
      <c r="AH32" s="38"/>
    </row>
    <row r="33" spans="1:34" x14ac:dyDescent="0.35">
      <c r="A33" s="38"/>
      <c r="B33" s="38"/>
      <c r="C33" s="38"/>
      <c r="D33" s="38"/>
      <c r="E33" s="38"/>
      <c r="F33" s="38"/>
      <c r="G33" s="38"/>
      <c r="H33" s="38"/>
      <c r="I33" s="38"/>
      <c r="J33" s="38"/>
      <c r="K33" s="38"/>
      <c r="L33" s="38"/>
      <c r="M33" s="38"/>
      <c r="N33" s="38"/>
      <c r="O33" s="38"/>
      <c r="P33" s="38"/>
      <c r="Q33" s="38"/>
      <c r="R33" s="38"/>
      <c r="S33" s="38"/>
      <c r="T33" s="38"/>
      <c r="U33" s="38"/>
      <c r="V33" s="38"/>
      <c r="W33" s="38"/>
      <c r="X33" s="38"/>
      <c r="Y33" s="38"/>
      <c r="Z33" s="38"/>
      <c r="AA33" s="38"/>
      <c r="AB33" s="38"/>
      <c r="AC33" s="38"/>
      <c r="AD33" s="38"/>
      <c r="AE33" s="38"/>
      <c r="AF33" s="38"/>
      <c r="AG33" s="38"/>
      <c r="AH33" s="38"/>
    </row>
    <row r="34" spans="1:34" x14ac:dyDescent="0.35">
      <c r="A34" s="38"/>
      <c r="B34" s="38"/>
      <c r="C34" s="38"/>
      <c r="D34" s="38"/>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c r="AE34" s="38"/>
      <c r="AF34" s="38"/>
      <c r="AG34" s="38"/>
      <c r="AH34" s="38"/>
    </row>
    <row r="35" spans="1:34" x14ac:dyDescent="0.35">
      <c r="A35" s="38"/>
      <c r="B35" s="38"/>
      <c r="C35" s="38"/>
      <c r="D35" s="38"/>
      <c r="E35" s="38"/>
      <c r="F35" s="38"/>
      <c r="G35" s="38"/>
      <c r="H35" s="38"/>
      <c r="I35" s="38"/>
      <c r="J35" s="38"/>
      <c r="K35" s="38"/>
      <c r="L35" s="38"/>
      <c r="M35" s="38"/>
      <c r="N35" s="38"/>
      <c r="O35" s="38"/>
      <c r="P35" s="38"/>
      <c r="Q35" s="38"/>
      <c r="R35" s="38"/>
      <c r="S35" s="38"/>
      <c r="T35" s="38"/>
      <c r="U35" s="38"/>
      <c r="V35" s="38"/>
      <c r="W35" s="38"/>
      <c r="X35" s="38"/>
      <c r="Y35" s="38"/>
      <c r="Z35" s="38"/>
      <c r="AA35" s="38"/>
      <c r="AB35" s="38"/>
      <c r="AC35" s="38"/>
      <c r="AD35" s="38"/>
      <c r="AE35" s="38"/>
      <c r="AF35" s="38"/>
      <c r="AG35" s="38"/>
      <c r="AH35" s="38"/>
    </row>
    <row r="36" spans="1:34" x14ac:dyDescent="0.35">
      <c r="A36" s="38"/>
      <c r="B36" s="38"/>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row>
    <row r="37" spans="1:34" x14ac:dyDescent="0.35">
      <c r="A37" s="38"/>
      <c r="E37" s="38"/>
      <c r="F37" s="38"/>
      <c r="G37" s="38"/>
      <c r="H37" s="38"/>
      <c r="I37" s="38"/>
      <c r="J37" s="38"/>
      <c r="K37" s="38"/>
      <c r="L37" s="38"/>
      <c r="M37" s="38"/>
      <c r="N37" s="38"/>
      <c r="O37" s="38"/>
      <c r="P37" s="38"/>
      <c r="Q37" s="38"/>
      <c r="R37" s="38"/>
      <c r="S37" s="38"/>
      <c r="T37" s="38"/>
      <c r="U37" s="38"/>
      <c r="V37" s="38"/>
      <c r="W37" s="38"/>
      <c r="X37" s="38"/>
      <c r="Y37" s="38"/>
      <c r="Z37" s="38"/>
      <c r="AA37" s="38"/>
      <c r="AB37" s="38"/>
    </row>
    <row r="38" spans="1:34" x14ac:dyDescent="0.35">
      <c r="A38" s="38"/>
      <c r="E38" s="38"/>
      <c r="F38" s="38"/>
      <c r="G38" s="38"/>
      <c r="H38" s="38"/>
      <c r="I38" s="38"/>
      <c r="J38" s="38"/>
      <c r="K38" s="38"/>
      <c r="L38" s="38"/>
      <c r="M38" s="38"/>
      <c r="N38" s="38"/>
      <c r="O38" s="38"/>
      <c r="P38" s="38"/>
      <c r="Q38" s="38"/>
      <c r="R38" s="38"/>
      <c r="S38" s="38"/>
      <c r="T38" s="38"/>
      <c r="U38" s="38"/>
      <c r="V38" s="38"/>
      <c r="W38" s="38"/>
      <c r="X38" s="38"/>
      <c r="Y38" s="38"/>
      <c r="Z38" s="38"/>
      <c r="AA38" s="38"/>
      <c r="AB38" s="38"/>
    </row>
    <row r="39" spans="1:34" x14ac:dyDescent="0.35">
      <c r="A39" s="38"/>
    </row>
    <row r="40" spans="1:34" x14ac:dyDescent="0.35">
      <c r="A40" s="38"/>
    </row>
    <row r="41" spans="1:34" x14ac:dyDescent="0.35">
      <c r="A41" s="38"/>
    </row>
    <row r="42" spans="1:34" x14ac:dyDescent="0.35">
      <c r="A42" s="38"/>
    </row>
    <row r="43" spans="1:34" x14ac:dyDescent="0.35">
      <c r="A43" s="38"/>
    </row>
    <row r="44" spans="1:34" x14ac:dyDescent="0.35">
      <c r="A44" s="38"/>
    </row>
    <row r="45" spans="1:34" x14ac:dyDescent="0.35">
      <c r="A45" s="38"/>
    </row>
    <row r="46" spans="1:34" x14ac:dyDescent="0.35">
      <c r="A46" s="38"/>
    </row>
    <row r="47" spans="1:34" x14ac:dyDescent="0.35">
      <c r="A47" s="38"/>
    </row>
    <row r="48" spans="1:34" x14ac:dyDescent="0.35">
      <c r="A48" s="38"/>
    </row>
    <row r="49" spans="1:1" x14ac:dyDescent="0.35">
      <c r="A49" s="38"/>
    </row>
    <row r="50" spans="1:1" x14ac:dyDescent="0.35">
      <c r="A50" s="38"/>
    </row>
    <row r="51" spans="1:1" x14ac:dyDescent="0.35">
      <c r="A51" s="38"/>
    </row>
    <row r="52" spans="1:1" x14ac:dyDescent="0.35">
      <c r="A52" s="38"/>
    </row>
    <row r="53" spans="1:1" x14ac:dyDescent="0.35">
      <c r="A53" s="38"/>
    </row>
    <row r="54" spans="1:1" x14ac:dyDescent="0.35">
      <c r="A54" s="38"/>
    </row>
    <row r="55" spans="1:1" x14ac:dyDescent="0.35">
      <c r="A55" s="38"/>
    </row>
    <row r="56" spans="1:1" x14ac:dyDescent="0.35">
      <c r="A56" s="38"/>
    </row>
    <row r="57" spans="1:1" x14ac:dyDescent="0.35">
      <c r="A57" s="38"/>
    </row>
    <row r="58" spans="1:1" x14ac:dyDescent="0.35">
      <c r="A58" s="38"/>
    </row>
    <row r="59" spans="1:1" x14ac:dyDescent="0.35">
      <c r="A59" s="38"/>
    </row>
  </sheetData>
  <sheetProtection algorithmName="SHA-512" hashValue="9r/N2ReyaWY7u9ojQYVAGiBeuzQC9Hvz+fU6ZB1enX8i48XXjUg6nGufXixGG3TWWcRlChb7B3FFUbXKFPGhRA==" saltValue="lDGZr+P4gep2rXOysbC+/A==" spinCount="100000" sheet="1" objects="1" scenarios="1"/>
  <mergeCells count="3">
    <mergeCell ref="B5:D5"/>
    <mergeCell ref="B2:B3"/>
    <mergeCell ref="D2:D3"/>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6">
    <tabColor theme="6" tint="-0.249977111117893"/>
  </sheetPr>
  <dimension ref="A2:U236"/>
  <sheetViews>
    <sheetView zoomScale="60" zoomScaleNormal="60" workbookViewId="0">
      <selection activeCell="C3" sqref="C3:D3"/>
    </sheetView>
  </sheetViews>
  <sheetFormatPr baseColWidth="10" defaultRowHeight="14.5" x14ac:dyDescent="0.35"/>
  <cols>
    <col min="2" max="2" width="40.453125" customWidth="1"/>
    <col min="3" max="3" width="66.26953125" customWidth="1"/>
    <col min="4" max="4" width="94" customWidth="1"/>
    <col min="5" max="5" width="45" customWidth="1"/>
  </cols>
  <sheetData>
    <row r="2" spans="1:21" s="38" customFormat="1" ht="42.75" customHeight="1" x14ac:dyDescent="0.35">
      <c r="B2" s="372"/>
      <c r="C2" s="368" t="s">
        <v>191</v>
      </c>
      <c r="D2" s="368"/>
      <c r="E2" s="373" t="s">
        <v>227</v>
      </c>
    </row>
    <row r="3" spans="1:21" s="38" customFormat="1" ht="42.75" customHeight="1" x14ac:dyDescent="0.35">
      <c r="B3" s="372"/>
      <c r="C3" s="369" t="s">
        <v>192</v>
      </c>
      <c r="D3" s="369"/>
      <c r="E3" s="374"/>
    </row>
    <row r="4" spans="1:21" s="38" customFormat="1" ht="18" customHeight="1" x14ac:dyDescent="0.35">
      <c r="B4" s="79"/>
      <c r="C4" s="80"/>
      <c r="D4" s="80"/>
      <c r="E4" s="81"/>
    </row>
    <row r="5" spans="1:21" ht="32.5" x14ac:dyDescent="0.35">
      <c r="A5" s="38"/>
      <c r="B5" s="371" t="s">
        <v>54</v>
      </c>
      <c r="C5" s="371"/>
      <c r="D5" s="371"/>
      <c r="E5" s="38"/>
      <c r="F5" s="38"/>
      <c r="G5" s="38"/>
      <c r="H5" s="38"/>
      <c r="I5" s="38"/>
      <c r="J5" s="38"/>
      <c r="K5" s="38"/>
      <c r="L5" s="38"/>
      <c r="M5" s="38"/>
      <c r="N5" s="38"/>
      <c r="O5" s="38"/>
      <c r="P5" s="38"/>
      <c r="Q5" s="38"/>
      <c r="R5" s="38"/>
      <c r="S5" s="38"/>
      <c r="T5" s="38"/>
      <c r="U5" s="38"/>
    </row>
    <row r="6" spans="1:21" x14ac:dyDescent="0.35">
      <c r="A6" s="38"/>
      <c r="B6" s="38"/>
      <c r="C6" s="38"/>
      <c r="D6" s="38"/>
      <c r="E6" s="38"/>
      <c r="F6" s="38"/>
      <c r="G6" s="38"/>
      <c r="H6" s="38"/>
      <c r="I6" s="38"/>
      <c r="J6" s="38"/>
      <c r="K6" s="38"/>
      <c r="L6" s="38"/>
      <c r="M6" s="38"/>
      <c r="N6" s="38"/>
      <c r="O6" s="38"/>
      <c r="P6" s="38"/>
      <c r="Q6" s="38"/>
      <c r="R6" s="38"/>
      <c r="S6" s="38"/>
      <c r="T6" s="38"/>
      <c r="U6" s="38"/>
    </row>
    <row r="7" spans="1:21" ht="61" x14ac:dyDescent="0.35">
      <c r="A7" s="38"/>
      <c r="B7" s="59"/>
      <c r="C7" s="30" t="s">
        <v>47</v>
      </c>
      <c r="D7" s="370" t="s">
        <v>48</v>
      </c>
      <c r="E7" s="370"/>
      <c r="F7" s="38"/>
      <c r="G7" s="38"/>
      <c r="H7" s="38"/>
      <c r="I7" s="38"/>
      <c r="J7" s="38"/>
      <c r="K7" s="38"/>
      <c r="L7" s="38"/>
      <c r="M7" s="38"/>
      <c r="N7" s="38"/>
      <c r="O7" s="38"/>
      <c r="P7" s="38"/>
      <c r="Q7" s="38"/>
      <c r="R7" s="38"/>
      <c r="S7" s="38"/>
      <c r="T7" s="38"/>
      <c r="U7" s="38"/>
    </row>
    <row r="8" spans="1:21" ht="56.25" customHeight="1" x14ac:dyDescent="0.35">
      <c r="A8" s="58" t="s">
        <v>74</v>
      </c>
      <c r="B8" s="31" t="s">
        <v>91</v>
      </c>
      <c r="C8" s="36" t="s">
        <v>143</v>
      </c>
      <c r="D8" s="366" t="s">
        <v>87</v>
      </c>
      <c r="E8" s="367"/>
      <c r="F8" s="38"/>
      <c r="G8" s="38"/>
      <c r="H8" s="38"/>
      <c r="I8" s="38"/>
      <c r="J8" s="38"/>
      <c r="K8" s="38"/>
      <c r="L8" s="38"/>
      <c r="M8" s="38"/>
      <c r="N8" s="38"/>
      <c r="O8" s="38"/>
      <c r="P8" s="38"/>
      <c r="Q8" s="38"/>
      <c r="R8" s="38"/>
      <c r="S8" s="38"/>
      <c r="T8" s="38"/>
      <c r="U8" s="38"/>
    </row>
    <row r="9" spans="1:21" ht="67.5" customHeight="1" x14ac:dyDescent="0.35">
      <c r="A9" s="58" t="s">
        <v>75</v>
      </c>
      <c r="B9" s="32" t="s">
        <v>50</v>
      </c>
      <c r="C9" s="37" t="s">
        <v>83</v>
      </c>
      <c r="D9" s="366" t="s">
        <v>88</v>
      </c>
      <c r="E9" s="367"/>
      <c r="F9" s="38"/>
      <c r="G9" s="38"/>
      <c r="H9" s="38"/>
      <c r="I9" s="38"/>
      <c r="J9" s="38"/>
      <c r="K9" s="38"/>
      <c r="L9" s="38"/>
      <c r="M9" s="38"/>
      <c r="N9" s="38"/>
      <c r="O9" s="38"/>
      <c r="P9" s="38"/>
      <c r="Q9" s="38"/>
      <c r="R9" s="38"/>
      <c r="S9" s="38"/>
      <c r="T9" s="38"/>
      <c r="U9" s="38"/>
    </row>
    <row r="10" spans="1:21" ht="67.5" customHeight="1" x14ac:dyDescent="0.35">
      <c r="A10" s="58" t="s">
        <v>72</v>
      </c>
      <c r="B10" s="33" t="s">
        <v>51</v>
      </c>
      <c r="C10" s="37" t="s">
        <v>84</v>
      </c>
      <c r="D10" s="366" t="s">
        <v>90</v>
      </c>
      <c r="E10" s="367"/>
      <c r="F10" s="38"/>
      <c r="G10" s="38"/>
      <c r="H10" s="38"/>
      <c r="I10" s="38"/>
      <c r="J10" s="38"/>
      <c r="K10" s="38"/>
      <c r="L10" s="38"/>
      <c r="M10" s="38"/>
      <c r="N10" s="38"/>
      <c r="O10" s="38"/>
      <c r="P10" s="38"/>
      <c r="Q10" s="38"/>
      <c r="R10" s="38"/>
      <c r="S10" s="38"/>
      <c r="T10" s="38"/>
      <c r="U10" s="38"/>
    </row>
    <row r="11" spans="1:21" ht="101.25" customHeight="1" x14ac:dyDescent="0.35">
      <c r="A11" s="58" t="s">
        <v>7</v>
      </c>
      <c r="B11" s="34" t="s">
        <v>52</v>
      </c>
      <c r="C11" s="37" t="s">
        <v>85</v>
      </c>
      <c r="D11" s="366" t="s">
        <v>89</v>
      </c>
      <c r="E11" s="367"/>
      <c r="F11" s="38"/>
      <c r="G11" s="38"/>
      <c r="H11" s="38"/>
      <c r="I11" s="38"/>
      <c r="J11" s="38"/>
      <c r="K11" s="38"/>
      <c r="L11" s="38"/>
      <c r="M11" s="38"/>
      <c r="N11" s="38"/>
      <c r="O11" s="38"/>
      <c r="P11" s="38"/>
      <c r="Q11" s="38"/>
      <c r="R11" s="38"/>
      <c r="S11" s="38"/>
      <c r="T11" s="38"/>
      <c r="U11" s="38"/>
    </row>
    <row r="12" spans="1:21" ht="67.5" customHeight="1" x14ac:dyDescent="0.35">
      <c r="A12" s="58" t="s">
        <v>76</v>
      </c>
      <c r="B12" s="35" t="s">
        <v>53</v>
      </c>
      <c r="C12" s="37" t="s">
        <v>86</v>
      </c>
      <c r="D12" s="366" t="s">
        <v>108</v>
      </c>
      <c r="E12" s="367"/>
      <c r="F12" s="38"/>
      <c r="G12" s="38"/>
      <c r="H12" s="38"/>
      <c r="I12" s="38"/>
      <c r="J12" s="38"/>
      <c r="K12" s="38"/>
      <c r="L12" s="38"/>
      <c r="M12" s="38"/>
      <c r="N12" s="38"/>
      <c r="O12" s="38"/>
      <c r="P12" s="38"/>
      <c r="Q12" s="38"/>
      <c r="R12" s="38"/>
      <c r="S12" s="38"/>
      <c r="T12" s="38"/>
      <c r="U12" s="38"/>
    </row>
    <row r="13" spans="1:21" ht="20" x14ac:dyDescent="0.35">
      <c r="A13" s="58"/>
      <c r="B13" s="58"/>
      <c r="C13" s="60"/>
      <c r="D13" s="60"/>
      <c r="E13" s="38"/>
      <c r="F13" s="38"/>
      <c r="G13" s="38"/>
      <c r="H13" s="38"/>
      <c r="I13" s="38"/>
      <c r="J13" s="38"/>
      <c r="K13" s="38"/>
      <c r="L13" s="38"/>
      <c r="M13" s="38"/>
      <c r="N13" s="38"/>
      <c r="O13" s="38"/>
      <c r="P13" s="38"/>
      <c r="Q13" s="38"/>
      <c r="R13" s="38"/>
      <c r="S13" s="38"/>
      <c r="T13" s="38"/>
      <c r="U13" s="38"/>
    </row>
    <row r="14" spans="1:21" x14ac:dyDescent="0.35">
      <c r="A14" s="58"/>
      <c r="B14" s="61"/>
      <c r="C14" s="61"/>
      <c r="D14" s="61"/>
      <c r="E14" s="38"/>
      <c r="F14" s="38"/>
      <c r="G14" s="38"/>
      <c r="H14" s="38"/>
      <c r="I14" s="38"/>
      <c r="J14" s="38"/>
      <c r="K14" s="38"/>
      <c r="L14" s="38"/>
      <c r="M14" s="38"/>
      <c r="N14" s="38"/>
      <c r="O14" s="38"/>
      <c r="P14" s="38"/>
      <c r="Q14" s="38"/>
      <c r="R14" s="38"/>
      <c r="S14" s="38"/>
      <c r="T14" s="38"/>
      <c r="U14" s="38"/>
    </row>
    <row r="15" spans="1:21" x14ac:dyDescent="0.35">
      <c r="A15" s="58"/>
      <c r="B15" s="58" t="s">
        <v>81</v>
      </c>
      <c r="C15" s="58" t="s">
        <v>131</v>
      </c>
      <c r="D15" s="58" t="s">
        <v>138</v>
      </c>
      <c r="E15" s="38"/>
      <c r="F15" s="38"/>
      <c r="G15" s="38"/>
      <c r="H15" s="38"/>
      <c r="I15" s="38"/>
      <c r="J15" s="38"/>
      <c r="K15" s="38"/>
      <c r="L15" s="38"/>
      <c r="M15" s="38"/>
      <c r="N15" s="38"/>
      <c r="O15" s="38"/>
      <c r="P15" s="38"/>
      <c r="Q15" s="38"/>
      <c r="R15" s="38"/>
      <c r="S15" s="38"/>
      <c r="T15" s="38"/>
      <c r="U15" s="38"/>
    </row>
    <row r="16" spans="1:21" x14ac:dyDescent="0.35">
      <c r="A16" s="58"/>
      <c r="B16" s="58" t="s">
        <v>79</v>
      </c>
      <c r="C16" s="58" t="s">
        <v>135</v>
      </c>
      <c r="D16" s="58" t="s">
        <v>139</v>
      </c>
      <c r="E16" s="38"/>
      <c r="F16" s="38"/>
      <c r="G16" s="38"/>
      <c r="H16" s="38"/>
      <c r="I16" s="38"/>
      <c r="J16" s="38"/>
      <c r="K16" s="38"/>
      <c r="L16" s="38"/>
      <c r="M16" s="38"/>
      <c r="N16" s="38"/>
      <c r="O16" s="38"/>
      <c r="P16" s="38"/>
      <c r="Q16" s="38"/>
      <c r="R16" s="38"/>
      <c r="S16" s="38"/>
      <c r="T16" s="38"/>
      <c r="U16" s="38"/>
    </row>
    <row r="17" spans="1:21" x14ac:dyDescent="0.35">
      <c r="A17" s="58"/>
      <c r="B17" s="58"/>
      <c r="C17" s="58" t="s">
        <v>134</v>
      </c>
      <c r="D17" s="58" t="s">
        <v>140</v>
      </c>
      <c r="E17" s="38"/>
      <c r="F17" s="38"/>
      <c r="G17" s="38"/>
      <c r="H17" s="38"/>
      <c r="I17" s="38"/>
      <c r="J17" s="38"/>
      <c r="K17" s="38"/>
      <c r="L17" s="38"/>
      <c r="M17" s="38"/>
      <c r="N17" s="38"/>
      <c r="O17" s="38"/>
      <c r="P17" s="38"/>
      <c r="Q17" s="38"/>
      <c r="R17" s="38"/>
      <c r="S17" s="38"/>
      <c r="T17" s="38"/>
      <c r="U17" s="38"/>
    </row>
    <row r="18" spans="1:21" x14ac:dyDescent="0.35">
      <c r="A18" s="58"/>
      <c r="B18" s="58"/>
      <c r="C18" s="58" t="s">
        <v>136</v>
      </c>
      <c r="D18" s="58" t="s">
        <v>141</v>
      </c>
      <c r="E18" s="38"/>
      <c r="F18" s="38"/>
      <c r="G18" s="38"/>
      <c r="H18" s="38"/>
      <c r="I18" s="38"/>
      <c r="J18" s="38"/>
      <c r="K18" s="38"/>
      <c r="L18" s="38"/>
      <c r="M18" s="38"/>
      <c r="N18" s="38"/>
      <c r="O18" s="38"/>
      <c r="P18" s="38"/>
      <c r="Q18" s="38"/>
      <c r="R18" s="38"/>
      <c r="S18" s="38"/>
      <c r="T18" s="38"/>
      <c r="U18" s="38"/>
    </row>
    <row r="19" spans="1:21" x14ac:dyDescent="0.35">
      <c r="A19" s="58"/>
      <c r="B19" s="58"/>
      <c r="C19" s="58" t="s">
        <v>137</v>
      </c>
      <c r="D19" s="58" t="s">
        <v>142</v>
      </c>
      <c r="E19" s="38"/>
      <c r="F19" s="38"/>
      <c r="G19" s="38"/>
      <c r="H19" s="38"/>
      <c r="I19" s="38"/>
      <c r="J19" s="38"/>
      <c r="K19" s="38"/>
      <c r="L19" s="38"/>
      <c r="M19" s="38"/>
      <c r="N19" s="38"/>
      <c r="O19" s="38"/>
      <c r="P19" s="38"/>
      <c r="Q19" s="38"/>
      <c r="R19" s="38"/>
      <c r="S19" s="38"/>
      <c r="T19" s="38"/>
      <c r="U19" s="38"/>
    </row>
    <row r="20" spans="1:21" x14ac:dyDescent="0.35">
      <c r="A20" s="58"/>
      <c r="B20" s="58"/>
      <c r="C20" s="58"/>
      <c r="D20" s="58"/>
      <c r="E20" s="38"/>
      <c r="F20" s="38"/>
      <c r="G20" s="38"/>
      <c r="H20" s="38"/>
      <c r="I20" s="38"/>
      <c r="J20" s="38"/>
      <c r="K20" s="38"/>
      <c r="L20" s="38"/>
      <c r="M20" s="38"/>
      <c r="N20" s="38"/>
      <c r="O20" s="38"/>
    </row>
    <row r="21" spans="1:21" x14ac:dyDescent="0.35">
      <c r="A21" s="58"/>
      <c r="B21" s="58"/>
      <c r="C21" s="58"/>
      <c r="D21" s="58"/>
      <c r="E21" s="38"/>
      <c r="F21" s="38"/>
      <c r="G21" s="38"/>
      <c r="H21" s="38"/>
      <c r="I21" s="38"/>
      <c r="J21" s="38"/>
      <c r="K21" s="38"/>
      <c r="L21" s="38"/>
      <c r="M21" s="38"/>
      <c r="N21" s="38"/>
      <c r="O21" s="38"/>
    </row>
    <row r="22" spans="1:21" x14ac:dyDescent="0.35">
      <c r="A22" s="58"/>
      <c r="B22" s="62"/>
      <c r="C22" s="62"/>
      <c r="D22" s="62"/>
      <c r="E22" s="38"/>
      <c r="F22" s="38"/>
      <c r="G22" s="38"/>
      <c r="H22" s="38"/>
      <c r="I22" s="38"/>
      <c r="J22" s="38"/>
      <c r="K22" s="38"/>
      <c r="L22" s="38"/>
      <c r="M22" s="38"/>
      <c r="N22" s="38"/>
      <c r="O22" s="38"/>
    </row>
    <row r="23" spans="1:21" x14ac:dyDescent="0.35">
      <c r="A23" s="58"/>
      <c r="B23" s="62"/>
      <c r="C23" s="62"/>
      <c r="D23" s="62"/>
      <c r="E23" s="38"/>
      <c r="F23" s="38"/>
      <c r="G23" s="38"/>
      <c r="H23" s="38"/>
      <c r="I23" s="38"/>
      <c r="J23" s="38"/>
      <c r="K23" s="38"/>
      <c r="L23" s="38"/>
      <c r="M23" s="38"/>
      <c r="N23" s="38"/>
      <c r="O23" s="38"/>
    </row>
    <row r="24" spans="1:21" x14ac:dyDescent="0.35">
      <c r="A24" s="58"/>
      <c r="B24" s="62"/>
      <c r="C24" s="62"/>
      <c r="D24" s="62"/>
      <c r="E24" s="38"/>
      <c r="F24" s="38"/>
      <c r="G24" s="38"/>
      <c r="H24" s="38"/>
      <c r="I24" s="38"/>
      <c r="J24" s="38"/>
      <c r="K24" s="38"/>
      <c r="L24" s="38"/>
      <c r="M24" s="38"/>
      <c r="N24" s="38"/>
      <c r="O24" s="38"/>
    </row>
    <row r="25" spans="1:21" x14ac:dyDescent="0.35">
      <c r="A25" s="58"/>
      <c r="B25" s="62"/>
      <c r="C25" s="62"/>
      <c r="D25" s="62"/>
      <c r="E25" s="38"/>
      <c r="F25" s="38"/>
      <c r="G25" s="38"/>
      <c r="H25" s="38"/>
      <c r="I25" s="38"/>
      <c r="J25" s="38"/>
      <c r="K25" s="38"/>
      <c r="L25" s="38"/>
      <c r="M25" s="38"/>
      <c r="N25" s="38"/>
      <c r="O25" s="38"/>
    </row>
    <row r="26" spans="1:21" ht="20" x14ac:dyDescent="0.35">
      <c r="A26" s="58"/>
      <c r="B26" s="58"/>
      <c r="C26" s="60"/>
      <c r="D26" s="60"/>
      <c r="E26" s="38"/>
      <c r="F26" s="38"/>
      <c r="G26" s="38"/>
      <c r="H26" s="38"/>
      <c r="I26" s="38"/>
      <c r="J26" s="38"/>
      <c r="K26" s="38"/>
      <c r="L26" s="38"/>
      <c r="M26" s="38"/>
      <c r="N26" s="38"/>
      <c r="O26" s="38"/>
    </row>
    <row r="27" spans="1:21" ht="20" x14ac:dyDescent="0.35">
      <c r="A27" s="58"/>
      <c r="B27" s="58"/>
      <c r="C27" s="60"/>
      <c r="D27" s="60"/>
      <c r="E27" s="38"/>
      <c r="F27" s="38"/>
      <c r="G27" s="38"/>
      <c r="H27" s="38"/>
      <c r="I27" s="38"/>
      <c r="J27" s="38"/>
      <c r="K27" s="38"/>
      <c r="L27" s="38"/>
      <c r="M27" s="38"/>
      <c r="N27" s="38"/>
      <c r="O27" s="38"/>
    </row>
    <row r="28" spans="1:21" ht="20" x14ac:dyDescent="0.35">
      <c r="A28" s="58"/>
      <c r="B28" s="58"/>
      <c r="C28" s="60"/>
      <c r="D28" s="60"/>
      <c r="E28" s="38"/>
      <c r="F28" s="38"/>
      <c r="G28" s="38"/>
      <c r="H28" s="38"/>
      <c r="I28" s="38"/>
      <c r="J28" s="38"/>
      <c r="K28" s="38"/>
      <c r="L28" s="38"/>
      <c r="M28" s="38"/>
      <c r="N28" s="38"/>
      <c r="O28" s="38"/>
    </row>
    <row r="29" spans="1:21" ht="20" x14ac:dyDescent="0.35">
      <c r="A29" s="58"/>
      <c r="B29" s="58"/>
      <c r="C29" s="60"/>
      <c r="D29" s="60"/>
      <c r="E29" s="38"/>
      <c r="F29" s="38"/>
      <c r="G29" s="38"/>
      <c r="H29" s="38"/>
      <c r="I29" s="38"/>
      <c r="J29" s="38"/>
      <c r="K29" s="38"/>
      <c r="L29" s="38"/>
      <c r="M29" s="38"/>
      <c r="N29" s="38"/>
      <c r="O29" s="38"/>
    </row>
    <row r="30" spans="1:21" ht="20" x14ac:dyDescent="0.35">
      <c r="A30" s="58"/>
      <c r="B30" s="58"/>
      <c r="C30" s="60"/>
      <c r="D30" s="60"/>
      <c r="E30" s="38"/>
      <c r="F30" s="38"/>
      <c r="G30" s="38"/>
      <c r="H30" s="38"/>
      <c r="I30" s="38"/>
      <c r="J30" s="38"/>
      <c r="K30" s="38"/>
      <c r="L30" s="38"/>
      <c r="M30" s="38"/>
      <c r="N30" s="38"/>
      <c r="O30" s="38"/>
    </row>
    <row r="31" spans="1:21" ht="20" x14ac:dyDescent="0.35">
      <c r="A31" s="58"/>
      <c r="B31" s="58"/>
      <c r="C31" s="60"/>
      <c r="D31" s="60"/>
      <c r="E31" s="38"/>
      <c r="F31" s="38"/>
      <c r="G31" s="38"/>
      <c r="H31" s="38"/>
      <c r="I31" s="38"/>
      <c r="J31" s="38"/>
      <c r="K31" s="38"/>
      <c r="L31" s="38"/>
      <c r="M31" s="38"/>
      <c r="N31" s="38"/>
      <c r="O31" s="38"/>
    </row>
    <row r="32" spans="1:21" ht="20" x14ac:dyDescent="0.35">
      <c r="A32" s="58"/>
      <c r="B32" s="58"/>
      <c r="C32" s="60"/>
      <c r="D32" s="60"/>
      <c r="E32" s="38"/>
      <c r="F32" s="38"/>
      <c r="G32" s="38"/>
      <c r="H32" s="38"/>
      <c r="I32" s="38"/>
      <c r="J32" s="38"/>
      <c r="K32" s="38"/>
      <c r="L32" s="38"/>
      <c r="M32" s="38"/>
      <c r="N32" s="38"/>
      <c r="O32" s="38"/>
    </row>
    <row r="33" spans="1:15" ht="20" x14ac:dyDescent="0.35">
      <c r="A33" s="58"/>
      <c r="B33" s="58"/>
      <c r="C33" s="60"/>
      <c r="D33" s="60"/>
      <c r="E33" s="38"/>
      <c r="F33" s="38"/>
      <c r="G33" s="38"/>
      <c r="H33" s="38"/>
      <c r="I33" s="38"/>
      <c r="J33" s="38"/>
      <c r="K33" s="38"/>
      <c r="L33" s="38"/>
      <c r="M33" s="38"/>
      <c r="N33" s="38"/>
      <c r="O33" s="38"/>
    </row>
    <row r="34" spans="1:15" ht="20" x14ac:dyDescent="0.35">
      <c r="A34" s="58"/>
      <c r="B34" s="58"/>
      <c r="C34" s="60"/>
      <c r="D34" s="60"/>
      <c r="E34" s="38"/>
      <c r="F34" s="38"/>
      <c r="G34" s="38"/>
      <c r="H34" s="38"/>
      <c r="I34" s="38"/>
      <c r="J34" s="38"/>
      <c r="K34" s="38"/>
      <c r="L34" s="38"/>
      <c r="M34" s="38"/>
      <c r="N34" s="38"/>
      <c r="O34" s="38"/>
    </row>
    <row r="35" spans="1:15" ht="20" x14ac:dyDescent="0.35">
      <c r="A35" s="58"/>
      <c r="B35" s="58"/>
      <c r="C35" s="60"/>
      <c r="D35" s="60"/>
      <c r="E35" s="38"/>
      <c r="F35" s="38"/>
      <c r="G35" s="38"/>
      <c r="H35" s="38"/>
      <c r="I35" s="38"/>
      <c r="J35" s="38"/>
      <c r="K35" s="38"/>
      <c r="L35" s="38"/>
      <c r="M35" s="38"/>
      <c r="N35" s="38"/>
      <c r="O35" s="38"/>
    </row>
    <row r="36" spans="1:15" ht="20" x14ac:dyDescent="0.35">
      <c r="A36" s="58"/>
      <c r="B36" s="58"/>
      <c r="C36" s="60"/>
      <c r="D36" s="60"/>
      <c r="E36" s="38"/>
      <c r="F36" s="38"/>
      <c r="G36" s="38"/>
      <c r="H36" s="38"/>
      <c r="I36" s="38"/>
      <c r="J36" s="38"/>
      <c r="K36" s="38"/>
      <c r="L36" s="38"/>
      <c r="M36" s="38"/>
      <c r="N36" s="38"/>
      <c r="O36" s="38"/>
    </row>
    <row r="37" spans="1:15" ht="20" x14ac:dyDescent="0.35">
      <c r="A37" s="58"/>
      <c r="B37" s="58"/>
      <c r="C37" s="60"/>
      <c r="D37" s="60"/>
      <c r="E37" s="38"/>
      <c r="F37" s="38"/>
      <c r="G37" s="38"/>
      <c r="H37" s="38"/>
      <c r="I37" s="38"/>
      <c r="J37" s="38"/>
      <c r="K37" s="38"/>
      <c r="L37" s="38"/>
      <c r="M37" s="38"/>
      <c r="N37" s="38"/>
      <c r="O37" s="38"/>
    </row>
    <row r="38" spans="1:15" ht="20" x14ac:dyDescent="0.35">
      <c r="A38" s="58"/>
      <c r="B38" s="58"/>
      <c r="C38" s="60"/>
      <c r="D38" s="60"/>
      <c r="E38" s="38"/>
      <c r="F38" s="38"/>
      <c r="G38" s="38"/>
      <c r="H38" s="38"/>
      <c r="I38" s="38"/>
      <c r="J38" s="38"/>
      <c r="K38" s="38"/>
      <c r="L38" s="38"/>
      <c r="M38" s="38"/>
      <c r="N38" s="38"/>
      <c r="O38" s="38"/>
    </row>
    <row r="39" spans="1:15" ht="20" x14ac:dyDescent="0.35">
      <c r="A39" s="58"/>
      <c r="B39" s="58"/>
      <c r="C39" s="60"/>
      <c r="D39" s="60"/>
      <c r="E39" s="38"/>
      <c r="F39" s="38"/>
      <c r="G39" s="38"/>
      <c r="H39" s="38"/>
      <c r="I39" s="38"/>
      <c r="J39" s="38"/>
      <c r="K39" s="38"/>
      <c r="L39" s="38"/>
      <c r="M39" s="38"/>
      <c r="N39" s="38"/>
      <c r="O39" s="38"/>
    </row>
    <row r="40" spans="1:15" ht="20" x14ac:dyDescent="0.35">
      <c r="A40" s="58"/>
      <c r="B40" s="58"/>
      <c r="C40" s="60"/>
      <c r="D40" s="60"/>
      <c r="E40" s="38"/>
      <c r="F40" s="38"/>
      <c r="G40" s="38"/>
      <c r="H40" s="38"/>
      <c r="I40" s="38"/>
      <c r="J40" s="38"/>
      <c r="K40" s="38"/>
      <c r="L40" s="38"/>
      <c r="M40" s="38"/>
      <c r="N40" s="38"/>
      <c r="O40" s="38"/>
    </row>
    <row r="41" spans="1:15" ht="20" x14ac:dyDescent="0.35">
      <c r="A41" s="58"/>
      <c r="B41" s="58"/>
      <c r="C41" s="60"/>
      <c r="D41" s="60"/>
      <c r="E41" s="38"/>
      <c r="F41" s="38"/>
      <c r="G41" s="38"/>
      <c r="H41" s="38"/>
      <c r="I41" s="38"/>
      <c r="J41" s="38"/>
      <c r="K41" s="38"/>
      <c r="L41" s="38"/>
      <c r="M41" s="38"/>
      <c r="N41" s="38"/>
      <c r="O41" s="38"/>
    </row>
    <row r="42" spans="1:15" ht="20" x14ac:dyDescent="0.35">
      <c r="A42" s="58"/>
      <c r="B42" s="58"/>
      <c r="C42" s="60"/>
      <c r="D42" s="60"/>
      <c r="E42" s="38"/>
      <c r="F42" s="38"/>
      <c r="G42" s="38"/>
      <c r="H42" s="38"/>
      <c r="I42" s="38"/>
      <c r="J42" s="38"/>
      <c r="K42" s="38"/>
      <c r="L42" s="38"/>
      <c r="M42" s="38"/>
      <c r="N42" s="38"/>
      <c r="O42" s="38"/>
    </row>
    <row r="43" spans="1:15" ht="20" x14ac:dyDescent="0.35">
      <c r="A43" s="58"/>
      <c r="B43" s="58"/>
      <c r="C43" s="60"/>
      <c r="D43" s="60"/>
      <c r="E43" s="38"/>
      <c r="F43" s="38"/>
      <c r="G43" s="38"/>
      <c r="H43" s="38"/>
      <c r="I43" s="38"/>
      <c r="J43" s="38"/>
      <c r="K43" s="38"/>
      <c r="L43" s="38"/>
      <c r="M43" s="38"/>
      <c r="N43" s="38"/>
      <c r="O43" s="38"/>
    </row>
    <row r="44" spans="1:15" ht="20" x14ac:dyDescent="0.35">
      <c r="A44" s="58"/>
      <c r="B44" s="58"/>
      <c r="C44" s="60"/>
      <c r="D44" s="60"/>
      <c r="E44" s="38"/>
      <c r="F44" s="38"/>
      <c r="G44" s="38"/>
      <c r="H44" s="38"/>
      <c r="I44" s="38"/>
      <c r="J44" s="38"/>
      <c r="K44" s="38"/>
      <c r="L44" s="38"/>
      <c r="M44" s="38"/>
      <c r="N44" s="38"/>
      <c r="O44" s="38"/>
    </row>
    <row r="45" spans="1:15" ht="20" x14ac:dyDescent="0.35">
      <c r="A45" s="58"/>
      <c r="B45" s="58"/>
      <c r="C45" s="60"/>
      <c r="D45" s="60"/>
      <c r="E45" s="38"/>
      <c r="F45" s="38"/>
      <c r="G45" s="38"/>
      <c r="H45" s="38"/>
      <c r="I45" s="38"/>
      <c r="J45" s="38"/>
      <c r="K45" s="38"/>
      <c r="L45" s="38"/>
      <c r="M45" s="38"/>
      <c r="N45" s="38"/>
      <c r="O45" s="38"/>
    </row>
    <row r="46" spans="1:15" ht="20" x14ac:dyDescent="0.35">
      <c r="A46" s="58"/>
      <c r="B46" s="58"/>
      <c r="C46" s="60"/>
      <c r="D46" s="60"/>
      <c r="E46" s="38"/>
      <c r="F46" s="38"/>
      <c r="G46" s="38"/>
      <c r="H46" s="38"/>
      <c r="I46" s="38"/>
      <c r="J46" s="38"/>
      <c r="K46" s="38"/>
      <c r="L46" s="38"/>
      <c r="M46" s="38"/>
      <c r="N46" s="38"/>
      <c r="O46" s="38"/>
    </row>
    <row r="47" spans="1:15" ht="20" x14ac:dyDescent="0.35">
      <c r="A47" s="58"/>
      <c r="B47" s="58"/>
      <c r="C47" s="60"/>
      <c r="D47" s="60"/>
      <c r="E47" s="38"/>
      <c r="F47" s="38"/>
      <c r="G47" s="38"/>
      <c r="H47" s="38"/>
      <c r="I47" s="38"/>
      <c r="J47" s="38"/>
      <c r="K47" s="38"/>
      <c r="L47" s="38"/>
      <c r="M47" s="38"/>
      <c r="N47" s="38"/>
      <c r="O47" s="38"/>
    </row>
    <row r="48" spans="1:15" ht="20" x14ac:dyDescent="0.35">
      <c r="A48" s="58"/>
      <c r="B48" s="58"/>
      <c r="C48" s="60"/>
      <c r="D48" s="60"/>
      <c r="E48" s="38"/>
      <c r="F48" s="38"/>
      <c r="G48" s="38"/>
      <c r="H48" s="38"/>
      <c r="I48" s="38"/>
      <c r="J48" s="38"/>
      <c r="K48" s="38"/>
      <c r="L48" s="38"/>
      <c r="M48" s="38"/>
      <c r="N48" s="38"/>
      <c r="O48" s="38"/>
    </row>
    <row r="49" spans="1:15" ht="20" x14ac:dyDescent="0.35">
      <c r="A49" s="58"/>
      <c r="B49" s="58"/>
      <c r="C49" s="60"/>
      <c r="D49" s="60"/>
      <c r="E49" s="38"/>
      <c r="F49" s="38"/>
      <c r="G49" s="38"/>
      <c r="H49" s="38"/>
      <c r="I49" s="38"/>
      <c r="J49" s="38"/>
      <c r="K49" s="38"/>
      <c r="L49" s="38"/>
      <c r="M49" s="38"/>
      <c r="N49" s="38"/>
      <c r="O49" s="38"/>
    </row>
    <row r="50" spans="1:15" ht="20" x14ac:dyDescent="0.35">
      <c r="A50" s="58"/>
      <c r="B50" s="58"/>
      <c r="C50" s="60"/>
      <c r="D50" s="60"/>
      <c r="E50" s="38"/>
      <c r="F50" s="38"/>
      <c r="G50" s="38"/>
      <c r="H50" s="38"/>
      <c r="I50" s="38"/>
      <c r="J50" s="38"/>
      <c r="K50" s="38"/>
      <c r="L50" s="38"/>
      <c r="M50" s="38"/>
      <c r="N50" s="38"/>
      <c r="O50" s="38"/>
    </row>
    <row r="51" spans="1:15" ht="20" x14ac:dyDescent="0.35">
      <c r="A51" s="58"/>
      <c r="B51" s="58"/>
      <c r="C51" s="60"/>
      <c r="D51" s="60"/>
      <c r="E51" s="38"/>
      <c r="F51" s="38"/>
      <c r="G51" s="38"/>
      <c r="H51" s="38"/>
      <c r="I51" s="38"/>
      <c r="J51" s="38"/>
      <c r="K51" s="38"/>
      <c r="L51" s="38"/>
      <c r="M51" s="38"/>
      <c r="N51" s="38"/>
      <c r="O51" s="38"/>
    </row>
    <row r="52" spans="1:15" ht="20" x14ac:dyDescent="0.35">
      <c r="A52" s="58"/>
      <c r="B52" s="58"/>
      <c r="C52" s="60"/>
      <c r="D52" s="60"/>
      <c r="E52" s="38"/>
      <c r="F52" s="38"/>
      <c r="G52" s="38"/>
      <c r="H52" s="38"/>
      <c r="I52" s="38"/>
      <c r="J52" s="38"/>
      <c r="K52" s="38"/>
      <c r="L52" s="38"/>
      <c r="M52" s="38"/>
      <c r="N52" s="38"/>
      <c r="O52" s="38"/>
    </row>
    <row r="53" spans="1:15" ht="20" x14ac:dyDescent="0.35">
      <c r="A53" s="58"/>
      <c r="B53" s="58"/>
      <c r="C53" s="60"/>
      <c r="D53" s="60"/>
      <c r="E53" s="38"/>
      <c r="F53" s="38"/>
      <c r="G53" s="38"/>
      <c r="H53" s="38"/>
      <c r="I53" s="38"/>
      <c r="J53" s="38"/>
      <c r="K53" s="38"/>
      <c r="L53" s="38"/>
      <c r="M53" s="38"/>
      <c r="N53" s="38"/>
      <c r="O53" s="38"/>
    </row>
    <row r="54" spans="1:15" ht="20" x14ac:dyDescent="0.35">
      <c r="A54" s="58"/>
      <c r="B54" s="58"/>
      <c r="C54" s="60"/>
      <c r="D54" s="60"/>
      <c r="E54" s="38"/>
      <c r="F54" s="38"/>
      <c r="G54" s="38"/>
      <c r="H54" s="38"/>
      <c r="I54" s="38"/>
      <c r="J54" s="38"/>
      <c r="K54" s="38"/>
      <c r="L54" s="38"/>
      <c r="M54" s="38"/>
      <c r="N54" s="38"/>
      <c r="O54" s="38"/>
    </row>
    <row r="55" spans="1:15" ht="20" x14ac:dyDescent="0.35">
      <c r="A55" s="58"/>
      <c r="B55" s="58"/>
      <c r="C55" s="60"/>
      <c r="D55" s="60"/>
      <c r="E55" s="38"/>
      <c r="F55" s="38"/>
      <c r="G55" s="38"/>
      <c r="H55" s="38"/>
      <c r="I55" s="38"/>
      <c r="J55" s="38"/>
      <c r="K55" s="38"/>
      <c r="L55" s="38"/>
      <c r="M55" s="38"/>
      <c r="N55" s="38"/>
      <c r="O55" s="38"/>
    </row>
    <row r="56" spans="1:15" ht="20" x14ac:dyDescent="0.35">
      <c r="A56" s="58"/>
      <c r="B56" s="21"/>
      <c r="C56" s="28"/>
      <c r="D56" s="28"/>
    </row>
    <row r="57" spans="1:15" ht="20" x14ac:dyDescent="0.35">
      <c r="A57" s="58"/>
      <c r="B57" s="21"/>
      <c r="C57" s="28"/>
      <c r="D57" s="28"/>
    </row>
    <row r="58" spans="1:15" ht="20" x14ac:dyDescent="0.35">
      <c r="A58" s="58"/>
      <c r="B58" s="21"/>
      <c r="C58" s="28"/>
      <c r="D58" s="28"/>
    </row>
    <row r="59" spans="1:15" ht="20" x14ac:dyDescent="0.35">
      <c r="A59" s="58"/>
      <c r="B59" s="21"/>
      <c r="C59" s="28"/>
      <c r="D59" s="28"/>
    </row>
    <row r="60" spans="1:15" ht="20" x14ac:dyDescent="0.35">
      <c r="A60" s="58"/>
      <c r="B60" s="21"/>
      <c r="C60" s="28"/>
      <c r="D60" s="28"/>
    </row>
    <row r="61" spans="1:15" ht="20" x14ac:dyDescent="0.35">
      <c r="A61" s="58"/>
      <c r="B61" s="21"/>
      <c r="C61" s="28"/>
      <c r="D61" s="28"/>
    </row>
    <row r="62" spans="1:15" ht="20" x14ac:dyDescent="0.35">
      <c r="A62" s="58"/>
      <c r="B62" s="21"/>
      <c r="C62" s="28"/>
      <c r="D62" s="28"/>
    </row>
    <row r="63" spans="1:15" ht="20" x14ac:dyDescent="0.35">
      <c r="A63" s="58"/>
      <c r="B63" s="21"/>
      <c r="C63" s="28"/>
      <c r="D63" s="28"/>
    </row>
    <row r="64" spans="1:15" ht="20" x14ac:dyDescent="0.35">
      <c r="A64" s="58"/>
      <c r="B64" s="21"/>
      <c r="C64" s="28"/>
      <c r="D64" s="28"/>
    </row>
    <row r="65" spans="1:4" ht="20" x14ac:dyDescent="0.35">
      <c r="A65" s="58"/>
      <c r="B65" s="21"/>
      <c r="C65" s="28"/>
      <c r="D65" s="28"/>
    </row>
    <row r="66" spans="1:4" ht="20" x14ac:dyDescent="0.35">
      <c r="A66" s="58"/>
      <c r="B66" s="21"/>
      <c r="C66" s="28"/>
      <c r="D66" s="28"/>
    </row>
    <row r="67" spans="1:4" ht="20" x14ac:dyDescent="0.35">
      <c r="A67" s="58"/>
      <c r="B67" s="21"/>
      <c r="C67" s="28"/>
      <c r="D67" s="28"/>
    </row>
    <row r="68" spans="1:4" ht="20" x14ac:dyDescent="0.35">
      <c r="A68" s="58"/>
      <c r="B68" s="21"/>
      <c r="C68" s="28"/>
      <c r="D68" s="28"/>
    </row>
    <row r="69" spans="1:4" ht="20" x14ac:dyDescent="0.35">
      <c r="A69" s="58"/>
      <c r="B69" s="21"/>
      <c r="C69" s="28"/>
      <c r="D69" s="28"/>
    </row>
    <row r="70" spans="1:4" ht="20" x14ac:dyDescent="0.35">
      <c r="A70" s="58"/>
      <c r="B70" s="21"/>
      <c r="C70" s="28"/>
      <c r="D70" s="28"/>
    </row>
    <row r="71" spans="1:4" ht="20" x14ac:dyDescent="0.35">
      <c r="A71" s="58"/>
      <c r="B71" s="21"/>
      <c r="C71" s="28"/>
      <c r="D71" s="28"/>
    </row>
    <row r="72" spans="1:4" ht="20" x14ac:dyDescent="0.35">
      <c r="A72" s="58"/>
      <c r="B72" s="21"/>
      <c r="C72" s="28"/>
      <c r="D72" s="28"/>
    </row>
    <row r="73" spans="1:4" ht="20" x14ac:dyDescent="0.35">
      <c r="A73" s="58"/>
      <c r="B73" s="21"/>
      <c r="C73" s="28"/>
      <c r="D73" s="28"/>
    </row>
    <row r="74" spans="1:4" ht="20" x14ac:dyDescent="0.35">
      <c r="A74" s="58"/>
      <c r="B74" s="21"/>
      <c r="C74" s="28"/>
      <c r="D74" s="28"/>
    </row>
    <row r="75" spans="1:4" ht="20" x14ac:dyDescent="0.35">
      <c r="A75" s="58"/>
      <c r="B75" s="21"/>
      <c r="C75" s="28"/>
      <c r="D75" s="28"/>
    </row>
    <row r="76" spans="1:4" ht="20" x14ac:dyDescent="0.35">
      <c r="A76" s="58"/>
      <c r="B76" s="21"/>
      <c r="C76" s="28"/>
      <c r="D76" s="28"/>
    </row>
    <row r="77" spans="1:4" ht="20" x14ac:dyDescent="0.35">
      <c r="A77" s="58"/>
      <c r="B77" s="21"/>
      <c r="C77" s="28"/>
      <c r="D77" s="28"/>
    </row>
    <row r="78" spans="1:4" ht="20" x14ac:dyDescent="0.35">
      <c r="A78" s="58"/>
      <c r="B78" s="21"/>
      <c r="C78" s="28"/>
      <c r="D78" s="28"/>
    </row>
    <row r="79" spans="1:4" ht="20" x14ac:dyDescent="0.35">
      <c r="A79" s="58"/>
      <c r="B79" s="21"/>
      <c r="C79" s="28"/>
      <c r="D79" s="28"/>
    </row>
    <row r="80" spans="1:4" ht="20" x14ac:dyDescent="0.35">
      <c r="A80" s="58"/>
      <c r="B80" s="21"/>
      <c r="C80" s="28"/>
      <c r="D80" s="28"/>
    </row>
    <row r="81" spans="1:4" ht="20" x14ac:dyDescent="0.35">
      <c r="A81" s="58"/>
      <c r="B81" s="21"/>
      <c r="C81" s="28"/>
      <c r="D81" s="28"/>
    </row>
    <row r="82" spans="1:4" ht="20" x14ac:dyDescent="0.35">
      <c r="A82" s="58"/>
      <c r="B82" s="21"/>
      <c r="C82" s="28"/>
      <c r="D82" s="28"/>
    </row>
    <row r="83" spans="1:4" ht="20" x14ac:dyDescent="0.35">
      <c r="A83" s="58"/>
      <c r="B83" s="21"/>
      <c r="C83" s="28"/>
      <c r="D83" s="28"/>
    </row>
    <row r="84" spans="1:4" ht="20" x14ac:dyDescent="0.35">
      <c r="A84" s="58"/>
      <c r="B84" s="21"/>
      <c r="C84" s="28"/>
      <c r="D84" s="28"/>
    </row>
    <row r="85" spans="1:4" ht="20" x14ac:dyDescent="0.35">
      <c r="A85" s="58"/>
      <c r="B85" s="21"/>
      <c r="C85" s="28"/>
      <c r="D85" s="28"/>
    </row>
    <row r="86" spans="1:4" ht="20" x14ac:dyDescent="0.35">
      <c r="A86" s="58"/>
      <c r="B86" s="21"/>
      <c r="C86" s="28"/>
      <c r="D86" s="28"/>
    </row>
    <row r="87" spans="1:4" ht="20" x14ac:dyDescent="0.35">
      <c r="A87" s="58"/>
      <c r="B87" s="21"/>
      <c r="C87" s="28"/>
      <c r="D87" s="28"/>
    </row>
    <row r="88" spans="1:4" ht="20" x14ac:dyDescent="0.35">
      <c r="A88" s="58"/>
      <c r="B88" s="21"/>
      <c r="C88" s="28"/>
      <c r="D88" s="28"/>
    </row>
    <row r="89" spans="1:4" ht="20" x14ac:dyDescent="0.35">
      <c r="A89" s="58"/>
      <c r="B89" s="21"/>
      <c r="C89" s="28"/>
      <c r="D89" s="28"/>
    </row>
    <row r="90" spans="1:4" ht="20" x14ac:dyDescent="0.35">
      <c r="A90" s="58"/>
      <c r="B90" s="21"/>
      <c r="C90" s="28"/>
      <c r="D90" s="28"/>
    </row>
    <row r="91" spans="1:4" ht="20" x14ac:dyDescent="0.35">
      <c r="A91" s="58"/>
      <c r="B91" s="21"/>
      <c r="C91" s="28"/>
      <c r="D91" s="28"/>
    </row>
    <row r="92" spans="1:4" ht="20" x14ac:dyDescent="0.35">
      <c r="A92" s="58"/>
      <c r="B92" s="21"/>
      <c r="C92" s="28"/>
      <c r="D92" s="28"/>
    </row>
    <row r="93" spans="1:4" ht="20" x14ac:dyDescent="0.35">
      <c r="A93" s="58"/>
      <c r="B93" s="21"/>
      <c r="C93" s="28"/>
      <c r="D93" s="28"/>
    </row>
    <row r="94" spans="1:4" ht="20" x14ac:dyDescent="0.35">
      <c r="A94" s="58"/>
      <c r="B94" s="21"/>
      <c r="C94" s="28"/>
      <c r="D94" s="28"/>
    </row>
    <row r="95" spans="1:4" ht="20" x14ac:dyDescent="0.35">
      <c r="A95" s="58"/>
      <c r="B95" s="21"/>
      <c r="C95" s="28"/>
      <c r="D95" s="28"/>
    </row>
    <row r="96" spans="1:4" ht="20" x14ac:dyDescent="0.35">
      <c r="A96" s="58"/>
      <c r="B96" s="21"/>
      <c r="C96" s="28"/>
      <c r="D96" s="28"/>
    </row>
    <row r="97" spans="1:4" ht="20" x14ac:dyDescent="0.35">
      <c r="A97" s="58"/>
      <c r="B97" s="21"/>
      <c r="C97" s="28"/>
      <c r="D97" s="28"/>
    </row>
    <row r="98" spans="1:4" ht="20" x14ac:dyDescent="0.35">
      <c r="A98" s="58"/>
      <c r="B98" s="21"/>
      <c r="C98" s="28"/>
      <c r="D98" s="28"/>
    </row>
    <row r="99" spans="1:4" ht="20" x14ac:dyDescent="0.35">
      <c r="A99" s="58"/>
      <c r="B99" s="21"/>
      <c r="C99" s="28"/>
      <c r="D99" s="28"/>
    </row>
    <row r="100" spans="1:4" ht="20" x14ac:dyDescent="0.35">
      <c r="A100" s="58"/>
      <c r="B100" s="21"/>
      <c r="C100" s="28"/>
      <c r="D100" s="28"/>
    </row>
    <row r="101" spans="1:4" ht="20" x14ac:dyDescent="0.35">
      <c r="A101" s="58"/>
      <c r="B101" s="21"/>
      <c r="C101" s="28"/>
      <c r="D101" s="28"/>
    </row>
    <row r="102" spans="1:4" ht="20" x14ac:dyDescent="0.35">
      <c r="A102" s="58"/>
      <c r="B102" s="21"/>
      <c r="C102" s="28"/>
      <c r="D102" s="28"/>
    </row>
    <row r="103" spans="1:4" ht="20" x14ac:dyDescent="0.35">
      <c r="A103" s="58"/>
      <c r="B103" s="21"/>
      <c r="C103" s="28"/>
      <c r="D103" s="28"/>
    </row>
    <row r="104" spans="1:4" ht="20" x14ac:dyDescent="0.35">
      <c r="A104" s="58"/>
      <c r="B104" s="21"/>
      <c r="C104" s="28"/>
      <c r="D104" s="28"/>
    </row>
    <row r="105" spans="1:4" ht="20" x14ac:dyDescent="0.35">
      <c r="A105" s="58"/>
      <c r="B105" s="21"/>
      <c r="C105" s="28"/>
      <c r="D105" s="28"/>
    </row>
    <row r="106" spans="1:4" ht="20" x14ac:dyDescent="0.35">
      <c r="A106" s="58"/>
      <c r="B106" s="21"/>
      <c r="C106" s="28"/>
      <c r="D106" s="28"/>
    </row>
    <row r="107" spans="1:4" ht="20" x14ac:dyDescent="0.35">
      <c r="A107" s="58"/>
      <c r="B107" s="21"/>
      <c r="C107" s="28"/>
      <c r="D107" s="28"/>
    </row>
    <row r="108" spans="1:4" ht="20" x14ac:dyDescent="0.35">
      <c r="A108" s="58"/>
      <c r="B108" s="21"/>
      <c r="C108" s="28"/>
      <c r="D108" s="28"/>
    </row>
    <row r="109" spans="1:4" ht="20" x14ac:dyDescent="0.35">
      <c r="A109" s="58"/>
      <c r="B109" s="21"/>
      <c r="C109" s="28"/>
      <c r="D109" s="28"/>
    </row>
    <row r="110" spans="1:4" ht="20" x14ac:dyDescent="0.35">
      <c r="A110" s="58"/>
      <c r="B110" s="21"/>
      <c r="C110" s="28"/>
      <c r="D110" s="28"/>
    </row>
    <row r="111" spans="1:4" ht="20" x14ac:dyDescent="0.35">
      <c r="A111" s="58"/>
      <c r="B111" s="21"/>
      <c r="C111" s="28"/>
      <c r="D111" s="28"/>
    </row>
    <row r="112" spans="1:4" ht="20" x14ac:dyDescent="0.35">
      <c r="A112" s="58"/>
      <c r="B112" s="21"/>
      <c r="C112" s="28"/>
      <c r="D112" s="28"/>
    </row>
    <row r="113" spans="1:4" ht="20" x14ac:dyDescent="0.35">
      <c r="A113" s="58"/>
      <c r="B113" s="21"/>
      <c r="C113" s="28"/>
      <c r="D113" s="28"/>
    </row>
    <row r="114" spans="1:4" ht="20" x14ac:dyDescent="0.35">
      <c r="A114" s="58"/>
      <c r="B114" s="21"/>
      <c r="C114" s="28"/>
      <c r="D114" s="28"/>
    </row>
    <row r="115" spans="1:4" ht="20" x14ac:dyDescent="0.35">
      <c r="A115" s="58"/>
      <c r="B115" s="21"/>
      <c r="C115" s="28"/>
      <c r="D115" s="28"/>
    </row>
    <row r="116" spans="1:4" ht="20" x14ac:dyDescent="0.35">
      <c r="A116" s="58"/>
      <c r="B116" s="21"/>
      <c r="C116" s="28"/>
      <c r="D116" s="28"/>
    </row>
    <row r="117" spans="1:4" ht="20" x14ac:dyDescent="0.35">
      <c r="A117" s="58"/>
      <c r="B117" s="21"/>
      <c r="C117" s="28"/>
      <c r="D117" s="28"/>
    </row>
    <row r="118" spans="1:4" ht="20" x14ac:dyDescent="0.35">
      <c r="A118" s="58"/>
      <c r="B118" s="21"/>
      <c r="C118" s="28"/>
      <c r="D118" s="28"/>
    </row>
    <row r="119" spans="1:4" ht="20" x14ac:dyDescent="0.35">
      <c r="A119" s="58"/>
      <c r="B119" s="21"/>
      <c r="C119" s="28"/>
      <c r="D119" s="28"/>
    </row>
    <row r="120" spans="1:4" ht="20" x14ac:dyDescent="0.35">
      <c r="A120" s="58"/>
      <c r="B120" s="21"/>
      <c r="C120" s="28"/>
      <c r="D120" s="28"/>
    </row>
    <row r="121" spans="1:4" ht="20" x14ac:dyDescent="0.35">
      <c r="A121" s="58"/>
      <c r="B121" s="21"/>
      <c r="C121" s="28"/>
      <c r="D121" s="28"/>
    </row>
    <row r="122" spans="1:4" ht="20" x14ac:dyDescent="0.35">
      <c r="A122" s="58"/>
      <c r="B122" s="21"/>
      <c r="C122" s="28"/>
      <c r="D122" s="28"/>
    </row>
    <row r="123" spans="1:4" ht="20" x14ac:dyDescent="0.35">
      <c r="A123" s="58"/>
      <c r="B123" s="21"/>
      <c r="C123" s="28"/>
      <c r="D123" s="28"/>
    </row>
    <row r="124" spans="1:4" ht="20" x14ac:dyDescent="0.35">
      <c r="A124" s="58"/>
      <c r="B124" s="21"/>
      <c r="C124" s="28"/>
      <c r="D124" s="28"/>
    </row>
    <row r="125" spans="1:4" ht="20" x14ac:dyDescent="0.35">
      <c r="A125" s="58"/>
      <c r="B125" s="21"/>
      <c r="C125" s="28"/>
      <c r="D125" s="28"/>
    </row>
    <row r="126" spans="1:4" ht="20" x14ac:dyDescent="0.35">
      <c r="A126" s="58"/>
      <c r="B126" s="21"/>
      <c r="C126" s="28"/>
      <c r="D126" s="28"/>
    </row>
    <row r="127" spans="1:4" ht="20" x14ac:dyDescent="0.35">
      <c r="A127" s="58"/>
      <c r="B127" s="21"/>
      <c r="C127" s="28"/>
      <c r="D127" s="28"/>
    </row>
    <row r="128" spans="1:4" ht="20" x14ac:dyDescent="0.35">
      <c r="A128" s="58"/>
      <c r="B128" s="21"/>
      <c r="C128" s="28"/>
      <c r="D128" s="28"/>
    </row>
    <row r="129" spans="1:4" ht="20" x14ac:dyDescent="0.35">
      <c r="A129" s="58"/>
      <c r="B129" s="21"/>
      <c r="C129" s="28"/>
      <c r="D129" s="28"/>
    </row>
    <row r="130" spans="1:4" ht="20" x14ac:dyDescent="0.35">
      <c r="A130" s="58"/>
      <c r="B130" s="21"/>
      <c r="C130" s="28"/>
      <c r="D130" s="28"/>
    </row>
    <row r="131" spans="1:4" ht="20" x14ac:dyDescent="0.35">
      <c r="A131" s="58"/>
      <c r="B131" s="21"/>
      <c r="C131" s="28"/>
      <c r="D131" s="28"/>
    </row>
    <row r="132" spans="1:4" ht="20" x14ac:dyDescent="0.35">
      <c r="A132" s="58"/>
      <c r="B132" s="21"/>
      <c r="C132" s="28"/>
      <c r="D132" s="28"/>
    </row>
    <row r="133" spans="1:4" ht="20" x14ac:dyDescent="0.35">
      <c r="A133" s="58"/>
      <c r="B133" s="21"/>
      <c r="C133" s="28"/>
      <c r="D133" s="28"/>
    </row>
    <row r="134" spans="1:4" ht="20" x14ac:dyDescent="0.35">
      <c r="A134" s="58"/>
      <c r="B134" s="21"/>
      <c r="C134" s="28"/>
      <c r="D134" s="28"/>
    </row>
    <row r="135" spans="1:4" ht="20" x14ac:dyDescent="0.35">
      <c r="A135" s="58"/>
      <c r="B135" s="21"/>
      <c r="C135" s="28"/>
      <c r="D135" s="28"/>
    </row>
    <row r="136" spans="1:4" ht="20" x14ac:dyDescent="0.35">
      <c r="A136" s="58"/>
      <c r="B136" s="21"/>
      <c r="C136" s="28"/>
      <c r="D136" s="28"/>
    </row>
    <row r="137" spans="1:4" ht="20" x14ac:dyDescent="0.35">
      <c r="A137" s="58"/>
      <c r="B137" s="21"/>
      <c r="C137" s="28"/>
      <c r="D137" s="28"/>
    </row>
    <row r="138" spans="1:4" ht="20" x14ac:dyDescent="0.35">
      <c r="A138" s="58"/>
      <c r="B138" s="21"/>
      <c r="C138" s="28"/>
      <c r="D138" s="28"/>
    </row>
    <row r="139" spans="1:4" ht="20" x14ac:dyDescent="0.35">
      <c r="A139" s="58"/>
      <c r="B139" s="21"/>
      <c r="C139" s="28"/>
      <c r="D139" s="28"/>
    </row>
    <row r="140" spans="1:4" ht="20" x14ac:dyDescent="0.35">
      <c r="A140" s="58"/>
      <c r="B140" s="21"/>
      <c r="C140" s="28"/>
      <c r="D140" s="28"/>
    </row>
    <row r="141" spans="1:4" ht="20" x14ac:dyDescent="0.35">
      <c r="A141" s="58"/>
      <c r="B141" s="21"/>
      <c r="C141" s="28"/>
      <c r="D141" s="28"/>
    </row>
    <row r="142" spans="1:4" ht="20" x14ac:dyDescent="0.35">
      <c r="A142" s="58"/>
      <c r="B142" s="21"/>
      <c r="C142" s="28"/>
      <c r="D142" s="28"/>
    </row>
    <row r="143" spans="1:4" ht="20" x14ac:dyDescent="0.35">
      <c r="A143" s="58"/>
      <c r="B143" s="21"/>
      <c r="C143" s="28"/>
      <c r="D143" s="28"/>
    </row>
    <row r="144" spans="1:4" ht="20" x14ac:dyDescent="0.35">
      <c r="A144" s="58"/>
      <c r="B144" s="21"/>
      <c r="C144" s="28"/>
      <c r="D144" s="28"/>
    </row>
    <row r="145" spans="1:4" ht="20" x14ac:dyDescent="0.35">
      <c r="A145" s="58"/>
      <c r="B145" s="21"/>
      <c r="C145" s="28"/>
      <c r="D145" s="28"/>
    </row>
    <row r="146" spans="1:4" ht="20" x14ac:dyDescent="0.35">
      <c r="A146" s="58"/>
      <c r="B146" s="21"/>
      <c r="C146" s="28"/>
      <c r="D146" s="28"/>
    </row>
    <row r="147" spans="1:4" ht="20" x14ac:dyDescent="0.35">
      <c r="A147" s="58"/>
      <c r="B147" s="21"/>
      <c r="C147" s="28"/>
      <c r="D147" s="28"/>
    </row>
    <row r="148" spans="1:4" ht="20" x14ac:dyDescent="0.35">
      <c r="A148" s="58"/>
      <c r="B148" s="21"/>
      <c r="C148" s="28"/>
      <c r="D148" s="28"/>
    </row>
    <row r="149" spans="1:4" ht="20" x14ac:dyDescent="0.35">
      <c r="A149" s="58"/>
      <c r="B149" s="21"/>
      <c r="C149" s="28"/>
      <c r="D149" s="28"/>
    </row>
    <row r="150" spans="1:4" ht="20" x14ac:dyDescent="0.35">
      <c r="A150" s="58"/>
      <c r="B150" s="21"/>
      <c r="C150" s="28"/>
      <c r="D150" s="28"/>
    </row>
    <row r="151" spans="1:4" ht="20" x14ac:dyDescent="0.35">
      <c r="A151" s="58"/>
      <c r="B151" s="21"/>
      <c r="C151" s="28"/>
      <c r="D151" s="28"/>
    </row>
    <row r="152" spans="1:4" ht="20" x14ac:dyDescent="0.35">
      <c r="A152" s="58"/>
      <c r="B152" s="21"/>
      <c r="C152" s="28"/>
      <c r="D152" s="28"/>
    </row>
    <row r="153" spans="1:4" ht="20" x14ac:dyDescent="0.35">
      <c r="A153" s="58"/>
      <c r="B153" s="21"/>
      <c r="C153" s="28"/>
      <c r="D153" s="28"/>
    </row>
    <row r="154" spans="1:4" ht="20" x14ac:dyDescent="0.35">
      <c r="A154" s="58"/>
      <c r="B154" s="21"/>
      <c r="C154" s="28"/>
      <c r="D154" s="28"/>
    </row>
    <row r="155" spans="1:4" ht="20" x14ac:dyDescent="0.35">
      <c r="A155" s="58"/>
      <c r="B155" s="21"/>
      <c r="C155" s="28"/>
      <c r="D155" s="28"/>
    </row>
    <row r="156" spans="1:4" ht="20" x14ac:dyDescent="0.35">
      <c r="A156" s="58"/>
      <c r="B156" s="21"/>
      <c r="C156" s="28"/>
      <c r="D156" s="28"/>
    </row>
    <row r="157" spans="1:4" ht="20" x14ac:dyDescent="0.35">
      <c r="A157" s="58"/>
      <c r="B157" s="21"/>
      <c r="C157" s="28"/>
      <c r="D157" s="28"/>
    </row>
    <row r="158" spans="1:4" ht="20" x14ac:dyDescent="0.35">
      <c r="A158" s="58"/>
      <c r="B158" s="21"/>
      <c r="C158" s="28"/>
      <c r="D158" s="28"/>
    </row>
    <row r="159" spans="1:4" ht="20" x14ac:dyDescent="0.35">
      <c r="A159" s="58"/>
      <c r="B159" s="21"/>
      <c r="C159" s="28"/>
      <c r="D159" s="28"/>
    </row>
    <row r="160" spans="1:4" ht="20" x14ac:dyDescent="0.35">
      <c r="A160" s="58"/>
      <c r="B160" s="21"/>
      <c r="C160" s="28"/>
      <c r="D160" s="28"/>
    </row>
    <row r="161" spans="1:4" ht="20" x14ac:dyDescent="0.35">
      <c r="A161" s="58"/>
      <c r="B161" s="21"/>
      <c r="C161" s="28"/>
      <c r="D161" s="28"/>
    </row>
    <row r="162" spans="1:4" ht="20" x14ac:dyDescent="0.35">
      <c r="A162" s="58"/>
      <c r="B162" s="21"/>
      <c r="C162" s="28"/>
      <c r="D162" s="28"/>
    </row>
    <row r="163" spans="1:4" ht="20" x14ac:dyDescent="0.35">
      <c r="A163" s="58"/>
      <c r="B163" s="21"/>
      <c r="C163" s="28"/>
      <c r="D163" s="28"/>
    </row>
    <row r="164" spans="1:4" ht="20" x14ac:dyDescent="0.35">
      <c r="A164" s="58"/>
      <c r="B164" s="21"/>
      <c r="C164" s="28"/>
      <c r="D164" s="28"/>
    </row>
    <row r="165" spans="1:4" ht="20" x14ac:dyDescent="0.35">
      <c r="A165" s="58"/>
      <c r="B165" s="21"/>
      <c r="C165" s="28"/>
      <c r="D165" s="28"/>
    </row>
    <row r="166" spans="1:4" ht="20" x14ac:dyDescent="0.35">
      <c r="A166" s="58"/>
      <c r="B166" s="21"/>
      <c r="C166" s="28"/>
      <c r="D166" s="28"/>
    </row>
    <row r="167" spans="1:4" ht="20" x14ac:dyDescent="0.35">
      <c r="A167" s="58"/>
      <c r="B167" s="21"/>
      <c r="C167" s="28"/>
      <c r="D167" s="28"/>
    </row>
    <row r="168" spans="1:4" ht="20" x14ac:dyDescent="0.35">
      <c r="A168" s="58"/>
      <c r="B168" s="21"/>
      <c r="C168" s="28"/>
      <c r="D168" s="28"/>
    </row>
    <row r="169" spans="1:4" ht="20" x14ac:dyDescent="0.35">
      <c r="A169" s="58"/>
      <c r="B169" s="21"/>
      <c r="C169" s="28"/>
      <c r="D169" s="28"/>
    </row>
    <row r="170" spans="1:4" ht="20" x14ac:dyDescent="0.35">
      <c r="A170" s="58"/>
      <c r="B170" s="21"/>
      <c r="C170" s="28"/>
      <c r="D170" s="28"/>
    </row>
    <row r="171" spans="1:4" ht="20" x14ac:dyDescent="0.35">
      <c r="A171" s="58"/>
      <c r="B171" s="21"/>
      <c r="C171" s="28"/>
      <c r="D171" s="28"/>
    </row>
    <row r="172" spans="1:4" ht="20" x14ac:dyDescent="0.35">
      <c r="A172" s="58"/>
      <c r="B172" s="21"/>
      <c r="C172" s="28"/>
      <c r="D172" s="28"/>
    </row>
    <row r="173" spans="1:4" ht="20" x14ac:dyDescent="0.35">
      <c r="A173" s="58"/>
      <c r="B173" s="21"/>
      <c r="C173" s="28"/>
      <c r="D173" s="28"/>
    </row>
    <row r="174" spans="1:4" ht="20" x14ac:dyDescent="0.35">
      <c r="A174" s="58"/>
      <c r="B174" s="21"/>
      <c r="C174" s="28"/>
      <c r="D174" s="28"/>
    </row>
    <row r="175" spans="1:4" ht="20" x14ac:dyDescent="0.35">
      <c r="A175" s="58"/>
      <c r="B175" s="21"/>
      <c r="C175" s="28"/>
      <c r="D175" s="28"/>
    </row>
    <row r="176" spans="1:4" ht="20" x14ac:dyDescent="0.35">
      <c r="A176" s="58"/>
      <c r="B176" s="21"/>
      <c r="C176" s="28"/>
      <c r="D176" s="28"/>
    </row>
    <row r="177" spans="1:4" ht="20" x14ac:dyDescent="0.35">
      <c r="A177" s="58"/>
      <c r="B177" s="21"/>
      <c r="C177" s="28"/>
      <c r="D177" s="28"/>
    </row>
    <row r="178" spans="1:4" ht="20" x14ac:dyDescent="0.35">
      <c r="A178" s="58"/>
      <c r="B178" s="21"/>
      <c r="C178" s="28"/>
      <c r="D178" s="28"/>
    </row>
    <row r="179" spans="1:4" ht="20" x14ac:dyDescent="0.35">
      <c r="A179" s="58"/>
      <c r="B179" s="21"/>
      <c r="C179" s="28"/>
      <c r="D179" s="28"/>
    </row>
    <row r="180" spans="1:4" ht="20" x14ac:dyDescent="0.35">
      <c r="A180" s="58"/>
      <c r="B180" s="21"/>
      <c r="C180" s="28"/>
      <c r="D180" s="28"/>
    </row>
    <row r="181" spans="1:4" ht="20" x14ac:dyDescent="0.35">
      <c r="A181" s="58"/>
      <c r="B181" s="21"/>
      <c r="C181" s="28"/>
      <c r="D181" s="28"/>
    </row>
    <row r="182" spans="1:4" ht="20" x14ac:dyDescent="0.35">
      <c r="A182" s="58"/>
      <c r="B182" s="21"/>
      <c r="C182" s="28"/>
      <c r="D182" s="28"/>
    </row>
    <row r="183" spans="1:4" ht="20" x14ac:dyDescent="0.35">
      <c r="A183" s="58"/>
      <c r="B183" s="21"/>
      <c r="C183" s="28"/>
      <c r="D183" s="28"/>
    </row>
    <row r="184" spans="1:4" ht="20" x14ac:dyDescent="0.35">
      <c r="A184" s="58"/>
      <c r="B184" s="21"/>
      <c r="C184" s="28"/>
      <c r="D184" s="28"/>
    </row>
    <row r="185" spans="1:4" ht="20" x14ac:dyDescent="0.35">
      <c r="A185" s="58"/>
      <c r="B185" s="21"/>
      <c r="C185" s="28"/>
      <c r="D185" s="28"/>
    </row>
    <row r="186" spans="1:4" ht="20" x14ac:dyDescent="0.35">
      <c r="A186" s="58"/>
      <c r="B186" s="21"/>
      <c r="C186" s="28"/>
      <c r="D186" s="28"/>
    </row>
    <row r="187" spans="1:4" ht="20" x14ac:dyDescent="0.35">
      <c r="A187" s="58"/>
      <c r="B187" s="21"/>
      <c r="C187" s="28"/>
      <c r="D187" s="28"/>
    </row>
    <row r="188" spans="1:4" ht="20" x14ac:dyDescent="0.35">
      <c r="A188" s="58"/>
      <c r="B188" s="21"/>
      <c r="C188" s="28"/>
      <c r="D188" s="28"/>
    </row>
    <row r="189" spans="1:4" ht="20" x14ac:dyDescent="0.35">
      <c r="A189" s="58"/>
      <c r="B189" s="21"/>
      <c r="C189" s="28"/>
      <c r="D189" s="28"/>
    </row>
    <row r="190" spans="1:4" ht="20" x14ac:dyDescent="0.35">
      <c r="A190" s="58"/>
      <c r="B190" s="21"/>
      <c r="C190" s="28"/>
      <c r="D190" s="28"/>
    </row>
    <row r="191" spans="1:4" ht="20" x14ac:dyDescent="0.35">
      <c r="A191" s="58"/>
      <c r="B191" s="21"/>
      <c r="C191" s="28"/>
      <c r="D191" s="28"/>
    </row>
    <row r="192" spans="1:4" ht="20" x14ac:dyDescent="0.35">
      <c r="A192" s="58"/>
      <c r="B192" s="21"/>
      <c r="C192" s="28"/>
      <c r="D192" s="28"/>
    </row>
    <row r="193" spans="1:4" ht="20" x14ac:dyDescent="0.35">
      <c r="A193" s="58"/>
      <c r="B193" s="21"/>
      <c r="C193" s="28"/>
      <c r="D193" s="28"/>
    </row>
    <row r="194" spans="1:4" ht="20" x14ac:dyDescent="0.35">
      <c r="A194" s="58"/>
      <c r="B194" s="21"/>
      <c r="C194" s="28"/>
      <c r="D194" s="28"/>
    </row>
    <row r="195" spans="1:4" ht="20" x14ac:dyDescent="0.35">
      <c r="A195" s="58"/>
      <c r="B195" s="21"/>
      <c r="C195" s="28"/>
      <c r="D195" s="28"/>
    </row>
    <row r="196" spans="1:4" ht="20" x14ac:dyDescent="0.35">
      <c r="A196" s="58"/>
      <c r="B196" s="21"/>
      <c r="C196" s="28"/>
      <c r="D196" s="28"/>
    </row>
    <row r="197" spans="1:4" ht="20" x14ac:dyDescent="0.35">
      <c r="A197" s="58"/>
      <c r="B197" s="21"/>
      <c r="C197" s="28"/>
      <c r="D197" s="28"/>
    </row>
    <row r="198" spans="1:4" ht="20" x14ac:dyDescent="0.35">
      <c r="A198" s="58"/>
      <c r="B198" s="21"/>
      <c r="C198" s="28"/>
      <c r="D198" s="28"/>
    </row>
    <row r="199" spans="1:4" ht="20" x14ac:dyDescent="0.35">
      <c r="A199" s="58"/>
      <c r="B199" s="21"/>
      <c r="C199" s="28"/>
      <c r="D199" s="28"/>
    </row>
    <row r="200" spans="1:4" ht="20" x14ac:dyDescent="0.35">
      <c r="A200" s="58"/>
      <c r="B200" s="21"/>
      <c r="C200" s="28"/>
      <c r="D200" s="28"/>
    </row>
    <row r="201" spans="1:4" ht="20" x14ac:dyDescent="0.35">
      <c r="A201" s="58"/>
      <c r="B201" s="21"/>
      <c r="C201" s="28"/>
      <c r="D201" s="28"/>
    </row>
    <row r="202" spans="1:4" ht="20" x14ac:dyDescent="0.35">
      <c r="A202" s="58"/>
      <c r="B202" s="21"/>
      <c r="C202" s="28"/>
      <c r="D202" s="28"/>
    </row>
    <row r="203" spans="1:4" ht="20" x14ac:dyDescent="0.35">
      <c r="A203" s="58"/>
      <c r="B203" s="21"/>
      <c r="C203" s="28"/>
      <c r="D203" s="28"/>
    </row>
    <row r="204" spans="1:4" ht="20" x14ac:dyDescent="0.35">
      <c r="A204" s="58"/>
      <c r="B204" s="21"/>
      <c r="C204" s="28"/>
      <c r="D204" s="28"/>
    </row>
    <row r="205" spans="1:4" ht="20" x14ac:dyDescent="0.35">
      <c r="A205" s="58"/>
      <c r="B205" s="21"/>
      <c r="C205" s="28"/>
      <c r="D205" s="28"/>
    </row>
    <row r="206" spans="1:4" ht="20" x14ac:dyDescent="0.35">
      <c r="A206" s="58"/>
      <c r="B206" s="21"/>
      <c r="C206" s="28"/>
      <c r="D206" s="28"/>
    </row>
    <row r="207" spans="1:4" ht="20" x14ac:dyDescent="0.35">
      <c r="A207" s="58"/>
      <c r="B207" s="21"/>
      <c r="C207" s="28"/>
      <c r="D207" s="28"/>
    </row>
    <row r="208" spans="1:4" ht="20" x14ac:dyDescent="0.35">
      <c r="A208" s="58"/>
      <c r="B208" s="21"/>
      <c r="C208" s="28"/>
      <c r="D208" s="28"/>
    </row>
    <row r="209" spans="1:8" ht="20" x14ac:dyDescent="0.35">
      <c r="A209" s="58"/>
      <c r="B209" s="21"/>
      <c r="C209" s="28"/>
      <c r="D209" s="28"/>
    </row>
    <row r="210" spans="1:8" ht="20" x14ac:dyDescent="0.35">
      <c r="A210" s="58"/>
      <c r="B210" s="21"/>
      <c r="C210" s="28"/>
      <c r="D210" s="28"/>
    </row>
    <row r="211" spans="1:8" ht="20" x14ac:dyDescent="0.35">
      <c r="A211" s="58"/>
      <c r="B211" s="21"/>
      <c r="C211" s="28"/>
      <c r="D211" s="28"/>
    </row>
    <row r="212" spans="1:8" x14ac:dyDescent="0.35">
      <c r="A212" s="38"/>
      <c r="B212" s="21"/>
      <c r="C212" s="21"/>
      <c r="D212" s="21"/>
    </row>
    <row r="213" spans="1:8" ht="20" x14ac:dyDescent="0.35">
      <c r="A213" s="38"/>
      <c r="B213" s="24" t="s">
        <v>78</v>
      </c>
      <c r="C213" s="24" t="s">
        <v>130</v>
      </c>
      <c r="D213" s="27" t="s">
        <v>78</v>
      </c>
      <c r="E213" s="27" t="s">
        <v>130</v>
      </c>
    </row>
    <row r="214" spans="1:8" ht="21" x14ac:dyDescent="0.5">
      <c r="A214" s="38"/>
      <c r="B214" s="25" t="s">
        <v>80</v>
      </c>
      <c r="C214" s="25" t="s">
        <v>49</v>
      </c>
      <c r="D214" t="s">
        <v>200</v>
      </c>
      <c r="F214" t="str">
        <f>IF(NOT(ISBLANK(D214)),D214,IF(NOT(ISBLANK(E214)),"     "&amp;E214,FALSE))</f>
        <v>Afectación Económica o presupuestal - No seleccionar</v>
      </c>
      <c r="G214" t="s">
        <v>80</v>
      </c>
      <c r="H214" t="str">
        <f ca="1">IF(NOT(ISERROR(MATCH(G214,_xlfn.ANCHORARRAY(B225),0))),F227&amp;"Por favor no seleccionar los criterios de impacto",G214)</f>
        <v>Afectación Económica o presupuestal</v>
      </c>
    </row>
    <row r="215" spans="1:8" ht="21" x14ac:dyDescent="0.5">
      <c r="A215" s="38"/>
      <c r="B215" s="25" t="s">
        <v>80</v>
      </c>
      <c r="C215" s="25" t="s">
        <v>83</v>
      </c>
      <c r="E215" t="s">
        <v>49</v>
      </c>
      <c r="F215" t="str">
        <f t="shared" ref="F215:F225" si="0">IF(NOT(ISBLANK(D215)),D215,IF(NOT(ISBLANK(E215)),"     "&amp;E215,FALSE))</f>
        <v xml:space="preserve">     Afectación menor a 10 SMLMV .</v>
      </c>
    </row>
    <row r="216" spans="1:8" ht="21" x14ac:dyDescent="0.5">
      <c r="A216" s="38"/>
      <c r="B216" s="25" t="s">
        <v>80</v>
      </c>
      <c r="C216" s="25" t="s">
        <v>84</v>
      </c>
      <c r="E216" t="s">
        <v>83</v>
      </c>
      <c r="F216" t="str">
        <f t="shared" si="0"/>
        <v xml:space="preserve">     Entre 10 y 50 SMLMV </v>
      </c>
    </row>
    <row r="217" spans="1:8" ht="21" x14ac:dyDescent="0.5">
      <c r="A217" s="38"/>
      <c r="B217" s="25" t="s">
        <v>80</v>
      </c>
      <c r="C217" s="25" t="s">
        <v>85</v>
      </c>
      <c r="E217" t="s">
        <v>84</v>
      </c>
      <c r="F217" t="str">
        <f t="shared" si="0"/>
        <v xml:space="preserve">     Entre 50 y 100 SMLMV </v>
      </c>
    </row>
    <row r="218" spans="1:8" ht="21" x14ac:dyDescent="0.5">
      <c r="A218" s="38"/>
      <c r="B218" s="25" t="s">
        <v>80</v>
      </c>
      <c r="C218" s="25" t="s">
        <v>86</v>
      </c>
      <c r="E218" t="s">
        <v>85</v>
      </c>
      <c r="F218" t="str">
        <f t="shared" si="0"/>
        <v xml:space="preserve">     Entre 100 y 500 SMLMV </v>
      </c>
    </row>
    <row r="219" spans="1:8" ht="21" x14ac:dyDescent="0.5">
      <c r="A219" s="38"/>
      <c r="B219" s="25" t="s">
        <v>48</v>
      </c>
      <c r="C219" s="25" t="s">
        <v>87</v>
      </c>
      <c r="E219" t="s">
        <v>86</v>
      </c>
      <c r="F219" t="str">
        <f t="shared" si="0"/>
        <v xml:space="preserve">     Mayor a 500 SMLMV </v>
      </c>
    </row>
    <row r="220" spans="1:8" ht="21" x14ac:dyDescent="0.5">
      <c r="A220" s="38"/>
      <c r="B220" s="25" t="s">
        <v>48</v>
      </c>
      <c r="C220" s="25" t="s">
        <v>88</v>
      </c>
      <c r="D220" t="s">
        <v>201</v>
      </c>
      <c r="F220" t="str">
        <f t="shared" si="0"/>
        <v>Pérdida Reputacional - No seleccionar</v>
      </c>
    </row>
    <row r="221" spans="1:8" ht="21" x14ac:dyDescent="0.5">
      <c r="A221" s="38"/>
      <c r="B221" s="25" t="s">
        <v>48</v>
      </c>
      <c r="C221" s="25" t="s">
        <v>90</v>
      </c>
      <c r="E221" t="s">
        <v>87</v>
      </c>
      <c r="F221" t="str">
        <f t="shared" si="0"/>
        <v xml:space="preserve">     El riesgo afecta la imagen de alguna área de la organización</v>
      </c>
    </row>
    <row r="222" spans="1:8" ht="21" x14ac:dyDescent="0.5">
      <c r="A222" s="38"/>
      <c r="B222" s="25" t="s">
        <v>48</v>
      </c>
      <c r="C222" s="25" t="s">
        <v>89</v>
      </c>
      <c r="E222" t="s">
        <v>88</v>
      </c>
      <c r="F222" t="str">
        <f t="shared" si="0"/>
        <v xml:space="preserve">     El riesgo afecta la imagen de la entidad internamente, de conocimiento general, nivel interno, de junta dircetiva y accionistas y/o de provedores</v>
      </c>
    </row>
    <row r="223" spans="1:8" ht="21" x14ac:dyDescent="0.5">
      <c r="A223" s="38"/>
      <c r="B223" s="25" t="s">
        <v>48</v>
      </c>
      <c r="C223" s="25" t="s">
        <v>108</v>
      </c>
      <c r="E223" t="s">
        <v>90</v>
      </c>
      <c r="F223" t="str">
        <f t="shared" si="0"/>
        <v xml:space="preserve">     El riesgo afecta la imagen de la entidad con algunos usuarios de relevancia frente al logro de los objetivos</v>
      </c>
    </row>
    <row r="224" spans="1:8" x14ac:dyDescent="0.35">
      <c r="A224" s="38"/>
      <c r="B224" s="26"/>
      <c r="C224" s="26"/>
      <c r="E224" t="s">
        <v>89</v>
      </c>
      <c r="F224" t="str">
        <f t="shared" si="0"/>
        <v xml:space="preserve">     El riesgo afecta la imagen de de la entidad con efecto publicitario sostenido a nivel de sector administrativo, nivel departamental o municipal</v>
      </c>
    </row>
    <row r="225" spans="1:6" x14ac:dyDescent="0.35">
      <c r="A225" s="38"/>
      <c r="B225" s="26" t="e" cm="1">
        <f t="array" aca="1" ref="B225:B227" ca="1">_xlfn.UNIQUE(Tabla1[[#All],[Criterios]])</f>
        <v>#NAME?</v>
      </c>
      <c r="C225" s="26"/>
      <c r="E225" t="s">
        <v>108</v>
      </c>
      <c r="F225" t="str">
        <f t="shared" si="0"/>
        <v xml:space="preserve">     El riesgo afecta la imagen de la entidad a nivel nacional, con efecto publicitarios sostenible a nivel país</v>
      </c>
    </row>
    <row r="226" spans="1:6" x14ac:dyDescent="0.35">
      <c r="A226" s="38"/>
      <c r="B226" s="26" t="e">
        <f ca="1"/>
        <v>#NAME?</v>
      </c>
      <c r="C226" s="26"/>
    </row>
    <row r="227" spans="1:6" x14ac:dyDescent="0.35">
      <c r="B227" s="26" t="e">
        <f ca="1"/>
        <v>#NAME?</v>
      </c>
      <c r="C227" s="26"/>
      <c r="F227" s="29" t="s">
        <v>132</v>
      </c>
    </row>
    <row r="228" spans="1:6" x14ac:dyDescent="0.35">
      <c r="B228" s="20"/>
      <c r="C228" s="20"/>
      <c r="F228" s="29" t="s">
        <v>133</v>
      </c>
    </row>
    <row r="229" spans="1:6" x14ac:dyDescent="0.35">
      <c r="B229" s="20"/>
      <c r="C229" s="20"/>
    </row>
    <row r="230" spans="1:6" x14ac:dyDescent="0.35">
      <c r="B230" s="20"/>
      <c r="C230" s="20"/>
    </row>
    <row r="231" spans="1:6" x14ac:dyDescent="0.35">
      <c r="B231" s="20"/>
      <c r="C231" s="20"/>
      <c r="D231" s="20"/>
    </row>
    <row r="232" spans="1:6" x14ac:dyDescent="0.35">
      <c r="B232" s="20"/>
      <c r="C232" s="20"/>
      <c r="D232" s="20"/>
    </row>
    <row r="233" spans="1:6" x14ac:dyDescent="0.35">
      <c r="B233" s="20"/>
      <c r="C233" s="20"/>
      <c r="D233" s="20"/>
    </row>
    <row r="234" spans="1:6" x14ac:dyDescent="0.35">
      <c r="B234" s="20"/>
      <c r="C234" s="20"/>
      <c r="D234" s="20"/>
    </row>
    <row r="235" spans="1:6" x14ac:dyDescent="0.35">
      <c r="B235" s="20"/>
      <c r="C235" s="20"/>
      <c r="D235" s="20"/>
    </row>
    <row r="236" spans="1:6" x14ac:dyDescent="0.35">
      <c r="B236" s="20"/>
      <c r="C236" s="20"/>
      <c r="D236" s="20"/>
    </row>
  </sheetData>
  <sheetProtection algorithmName="SHA-512" hashValue="13GVp8xsGbrmDxg6lxyduBA26MSYF/3cnOoiud1U+5r9GHKKJCKz6hPIaf5OFOOgehMbnmHXBKHezCIkojhCPg==" saltValue="8nQv/yTYyvDlcTIQWJFYpQ==" spinCount="100000" sheet="1" objects="1" scenarios="1"/>
  <mergeCells count="11">
    <mergeCell ref="D10:E10"/>
    <mergeCell ref="D11:E11"/>
    <mergeCell ref="D12:E12"/>
    <mergeCell ref="C2:D2"/>
    <mergeCell ref="C3:D3"/>
    <mergeCell ref="D7:E7"/>
    <mergeCell ref="B5:D5"/>
    <mergeCell ref="B2:B3"/>
    <mergeCell ref="E2:E3"/>
    <mergeCell ref="D8:E8"/>
    <mergeCell ref="D9:E9"/>
  </mergeCells>
  <dataValidations count="1">
    <dataValidation type="list" allowBlank="1" showInputMessage="1" showErrorMessage="1" sqref="G214" xr:uid="{00000000-0002-0000-0600-000000000000}">
      <formula1>$F$214:$F$225</formula1>
    </dataValidation>
  </dataValidations>
  <pageMargins left="0.7" right="0.7" top="0.75" bottom="0.75" header="0.3" footer="0.3"/>
  <pageSetup orientation="portrait" r:id="rId2"/>
  <drawing r:id="rId3"/>
  <tableParts count="1">
    <tablePart r:id="rId4"/>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7">
    <tabColor theme="7" tint="-0.249977111117893"/>
  </sheetPr>
  <dimension ref="B1:F20"/>
  <sheetViews>
    <sheetView workbookViewId="0">
      <selection activeCell="C2" sqref="C2:E2"/>
    </sheetView>
  </sheetViews>
  <sheetFormatPr baseColWidth="10" defaultColWidth="14.26953125" defaultRowHeight="13" x14ac:dyDescent="0.3"/>
  <cols>
    <col min="1" max="2" width="14.26953125" style="43"/>
    <col min="3" max="3" width="17" style="43" customWidth="1"/>
    <col min="4" max="4" width="14.26953125" style="43"/>
    <col min="5" max="5" width="46" style="43" customWidth="1"/>
    <col min="6" max="16384" width="14.26953125" style="43"/>
  </cols>
  <sheetData>
    <row r="1" spans="2:6" customFormat="1" ht="6" customHeight="1" x14ac:dyDescent="0.35"/>
    <row r="2" spans="2:6" s="38" customFormat="1" ht="42.75" customHeight="1" x14ac:dyDescent="0.35">
      <c r="B2" s="177"/>
      <c r="C2" s="377" t="s">
        <v>191</v>
      </c>
      <c r="D2" s="377"/>
      <c r="E2" s="377"/>
      <c r="F2" s="375" t="s">
        <v>230</v>
      </c>
    </row>
    <row r="3" spans="2:6" s="38" customFormat="1" ht="42.75" customHeight="1" x14ac:dyDescent="0.35">
      <c r="B3" s="178"/>
      <c r="C3" s="362" t="s">
        <v>192</v>
      </c>
      <c r="D3" s="362"/>
      <c r="E3" s="362"/>
      <c r="F3" s="376"/>
    </row>
    <row r="4" spans="2:6" s="38" customFormat="1" ht="7.5" customHeight="1" thickBot="1" x14ac:dyDescent="0.4">
      <c r="B4" s="79"/>
      <c r="C4" s="80"/>
      <c r="D4" s="80"/>
      <c r="E4" s="81"/>
    </row>
    <row r="5" spans="2:6" ht="24" customHeight="1" thickBot="1" x14ac:dyDescent="0.35">
      <c r="B5" s="378" t="s">
        <v>69</v>
      </c>
      <c r="C5" s="379"/>
      <c r="D5" s="379"/>
      <c r="E5" s="379"/>
      <c r="F5" s="380"/>
    </row>
    <row r="6" spans="2:6" ht="16" thickBot="1" x14ac:dyDescent="0.4">
      <c r="B6" s="44"/>
      <c r="C6" s="44"/>
      <c r="D6" s="44"/>
      <c r="E6" s="44"/>
      <c r="F6" s="44"/>
    </row>
    <row r="7" spans="2:6" ht="16" thickBot="1" x14ac:dyDescent="0.35">
      <c r="B7" s="382" t="s">
        <v>55</v>
      </c>
      <c r="C7" s="383"/>
      <c r="D7" s="383"/>
      <c r="E7" s="56" t="s">
        <v>56</v>
      </c>
      <c r="F7" s="57" t="s">
        <v>57</v>
      </c>
    </row>
    <row r="8" spans="2:6" ht="31" x14ac:dyDescent="0.3">
      <c r="B8" s="384" t="s">
        <v>58</v>
      </c>
      <c r="C8" s="386" t="s">
        <v>12</v>
      </c>
      <c r="D8" s="45" t="s">
        <v>13</v>
      </c>
      <c r="E8" s="46" t="s">
        <v>59</v>
      </c>
      <c r="F8" s="47">
        <v>0.25</v>
      </c>
    </row>
    <row r="9" spans="2:6" ht="46.5" x14ac:dyDescent="0.3">
      <c r="B9" s="385"/>
      <c r="C9" s="387"/>
      <c r="D9" s="48" t="s">
        <v>14</v>
      </c>
      <c r="E9" s="49" t="s">
        <v>60</v>
      </c>
      <c r="F9" s="50">
        <v>0.15</v>
      </c>
    </row>
    <row r="10" spans="2:6" ht="46.5" x14ac:dyDescent="0.3">
      <c r="B10" s="385"/>
      <c r="C10" s="387"/>
      <c r="D10" s="48" t="s">
        <v>15</v>
      </c>
      <c r="E10" s="49" t="s">
        <v>61</v>
      </c>
      <c r="F10" s="50">
        <v>0.1</v>
      </c>
    </row>
    <row r="11" spans="2:6" ht="62" x14ac:dyDescent="0.3">
      <c r="B11" s="385"/>
      <c r="C11" s="387" t="s">
        <v>16</v>
      </c>
      <c r="D11" s="48" t="s">
        <v>10</v>
      </c>
      <c r="E11" s="49" t="s">
        <v>62</v>
      </c>
      <c r="F11" s="50">
        <v>0.25</v>
      </c>
    </row>
    <row r="12" spans="2:6" ht="31" x14ac:dyDescent="0.3">
      <c r="B12" s="385"/>
      <c r="C12" s="387"/>
      <c r="D12" s="48" t="s">
        <v>9</v>
      </c>
      <c r="E12" s="49" t="s">
        <v>63</v>
      </c>
      <c r="F12" s="50">
        <v>0.15</v>
      </c>
    </row>
    <row r="13" spans="2:6" ht="46.5" x14ac:dyDescent="0.3">
      <c r="B13" s="385" t="s">
        <v>146</v>
      </c>
      <c r="C13" s="387" t="s">
        <v>17</v>
      </c>
      <c r="D13" s="48" t="s">
        <v>18</v>
      </c>
      <c r="E13" s="49" t="s">
        <v>64</v>
      </c>
      <c r="F13" s="51" t="s">
        <v>65</v>
      </c>
    </row>
    <row r="14" spans="2:6" ht="46.5" x14ac:dyDescent="0.3">
      <c r="B14" s="385"/>
      <c r="C14" s="387"/>
      <c r="D14" s="48" t="s">
        <v>19</v>
      </c>
      <c r="E14" s="49" t="s">
        <v>66</v>
      </c>
      <c r="F14" s="51" t="s">
        <v>65</v>
      </c>
    </row>
    <row r="15" spans="2:6" ht="46.5" x14ac:dyDescent="0.3">
      <c r="B15" s="385"/>
      <c r="C15" s="387" t="s">
        <v>20</v>
      </c>
      <c r="D15" s="48" t="s">
        <v>21</v>
      </c>
      <c r="E15" s="49" t="s">
        <v>67</v>
      </c>
      <c r="F15" s="51" t="s">
        <v>65</v>
      </c>
    </row>
    <row r="16" spans="2:6" ht="46.5" x14ac:dyDescent="0.3">
      <c r="B16" s="385"/>
      <c r="C16" s="387"/>
      <c r="D16" s="48" t="s">
        <v>22</v>
      </c>
      <c r="E16" s="49" t="s">
        <v>68</v>
      </c>
      <c r="F16" s="51" t="s">
        <v>65</v>
      </c>
    </row>
    <row r="17" spans="2:6" ht="31" x14ac:dyDescent="0.3">
      <c r="B17" s="385"/>
      <c r="C17" s="387" t="s">
        <v>23</v>
      </c>
      <c r="D17" s="48" t="s">
        <v>109</v>
      </c>
      <c r="E17" s="49" t="s">
        <v>112</v>
      </c>
      <c r="F17" s="51" t="s">
        <v>65</v>
      </c>
    </row>
    <row r="18" spans="2:6" ht="16" thickBot="1" x14ac:dyDescent="0.35">
      <c r="B18" s="388"/>
      <c r="C18" s="389"/>
      <c r="D18" s="52" t="s">
        <v>110</v>
      </c>
      <c r="E18" s="53" t="s">
        <v>111</v>
      </c>
      <c r="F18" s="54" t="s">
        <v>65</v>
      </c>
    </row>
    <row r="19" spans="2:6" ht="49.5" customHeight="1" x14ac:dyDescent="0.3">
      <c r="B19" s="381" t="s">
        <v>144</v>
      </c>
      <c r="C19" s="381"/>
      <c r="D19" s="381"/>
      <c r="E19" s="381"/>
      <c r="F19" s="381"/>
    </row>
    <row r="20" spans="2:6" ht="27" customHeight="1" x14ac:dyDescent="0.3">
      <c r="B20" s="55"/>
    </row>
  </sheetData>
  <sheetProtection algorithmName="SHA-512" hashValue="+X5fuigjgnv/poKdk9iZZIn5woU04ZZfM2clVfv7NJEcnjcDCb8NS3AJmrE42Kl0Bd+fWRKfohx2ILb8hyubSg==" saltValue="2UZaenjKZvbVif0p2LaG5Q==" spinCount="100000" sheet="1" objects="1" scenarios="1"/>
  <mergeCells count="14">
    <mergeCell ref="B19:F19"/>
    <mergeCell ref="B7:D7"/>
    <mergeCell ref="B8:B12"/>
    <mergeCell ref="C8:C10"/>
    <mergeCell ref="C11:C12"/>
    <mergeCell ref="B13:B18"/>
    <mergeCell ref="C13:C14"/>
    <mergeCell ref="C15:C16"/>
    <mergeCell ref="C17:C18"/>
    <mergeCell ref="B2:B3"/>
    <mergeCell ref="F2:F3"/>
    <mergeCell ref="C2:E2"/>
    <mergeCell ref="C3:E3"/>
    <mergeCell ref="B5:F5"/>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8"/>
  <dimension ref="B2:E19"/>
  <sheetViews>
    <sheetView topLeftCell="A4" workbookViewId="0">
      <selection activeCell="B13" sqref="B13:B19"/>
    </sheetView>
  </sheetViews>
  <sheetFormatPr baseColWidth="10" defaultRowHeight="14.5" x14ac:dyDescent="0.35"/>
  <sheetData>
    <row r="2" spans="2:5" x14ac:dyDescent="0.35">
      <c r="B2" t="s">
        <v>29</v>
      </c>
      <c r="E2" t="s">
        <v>122</v>
      </c>
    </row>
    <row r="3" spans="2:5" x14ac:dyDescent="0.35">
      <c r="B3" t="s">
        <v>30</v>
      </c>
      <c r="E3" t="s">
        <v>121</v>
      </c>
    </row>
    <row r="4" spans="2:5" x14ac:dyDescent="0.35">
      <c r="B4" t="s">
        <v>125</v>
      </c>
      <c r="E4" t="s">
        <v>123</v>
      </c>
    </row>
    <row r="5" spans="2:5" x14ac:dyDescent="0.35">
      <c r="B5" t="s">
        <v>124</v>
      </c>
    </row>
    <row r="8" spans="2:5" x14ac:dyDescent="0.35">
      <c r="B8" t="s">
        <v>77</v>
      </c>
    </row>
    <row r="9" spans="2:5" x14ac:dyDescent="0.35">
      <c r="B9" t="s">
        <v>33</v>
      </c>
    </row>
    <row r="10" spans="2:5" x14ac:dyDescent="0.35">
      <c r="B10" t="s">
        <v>34</v>
      </c>
    </row>
    <row r="13" spans="2:5" x14ac:dyDescent="0.35">
      <c r="B13" t="s">
        <v>119</v>
      </c>
    </row>
    <row r="14" spans="2:5" x14ac:dyDescent="0.35">
      <c r="B14" t="s">
        <v>113</v>
      </c>
    </row>
    <row r="15" spans="2:5" x14ac:dyDescent="0.35">
      <c r="B15" t="s">
        <v>116</v>
      </c>
    </row>
    <row r="16" spans="2:5" x14ac:dyDescent="0.35">
      <c r="B16" t="s">
        <v>114</v>
      </c>
    </row>
    <row r="17" spans="2:2" x14ac:dyDescent="0.35">
      <c r="B17" t="s">
        <v>115</v>
      </c>
    </row>
    <row r="18" spans="2:2" x14ac:dyDescent="0.35">
      <c r="B18" t="s">
        <v>117</v>
      </c>
    </row>
    <row r="19" spans="2:2" x14ac:dyDescent="0.35">
      <c r="B19" t="s">
        <v>118</v>
      </c>
    </row>
  </sheetData>
  <sortState ref="B2:B5">
    <sortCondition ref="B2:B5"/>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7959be62-3a60-4bcf-a545-dce96c6e539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AA33DBF335282F48A5F9B014D46D005A" ma:contentTypeVersion="12" ma:contentTypeDescription="Crear nuevo documento." ma:contentTypeScope="" ma:versionID="ec79dae045a172131217dbbd6ba9a92e">
  <xsd:schema xmlns:xsd="http://www.w3.org/2001/XMLSchema" xmlns:xs="http://www.w3.org/2001/XMLSchema" xmlns:p="http://schemas.microsoft.com/office/2006/metadata/properties" xmlns:ns3="7959be62-3a60-4bcf-a545-dce96c6e5397" targetNamespace="http://schemas.microsoft.com/office/2006/metadata/properties" ma:root="true" ma:fieldsID="e8210fd1887dc91a3888969c00c9b34c" ns3:_="">
    <xsd:import namespace="7959be62-3a60-4bcf-a545-dce96c6e5397"/>
    <xsd:element name="properties">
      <xsd:complexType>
        <xsd:sequence>
          <xsd:element name="documentManagement">
            <xsd:complexType>
              <xsd:all>
                <xsd:element ref="ns3:MediaServiceMetadata" minOccurs="0"/>
                <xsd:element ref="ns3:MediaServiceFastMetadata" minOccurs="0"/>
                <xsd:element ref="ns3:_activity" minOccurs="0"/>
                <xsd:element ref="ns3:MediaServiceObjectDetectorVersions" minOccurs="0"/>
                <xsd:element ref="ns3:MediaServiceAutoTags" minOccurs="0"/>
                <xsd:element ref="ns3:MediaServiceOCR" minOccurs="0"/>
                <xsd:element ref="ns3:MediaServiceGenerationTime" minOccurs="0"/>
                <xsd:element ref="ns3:MediaServiceEventHashCode" minOccurs="0"/>
                <xsd:element ref="ns3:MediaLengthInSeconds" minOccurs="0"/>
                <xsd:element ref="ns3:MediaServiceDateTaken" minOccurs="0"/>
                <xsd:element ref="ns3:MediaServiceLocation"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59be62-3a60-4bcf-a545-dce96c6e539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0" nillable="true" ma:displayName="_activity" ma:hidden="true" ma:internalName="_activity">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SystemTags" ma:index="19" nillable="true" ma:displayName="MediaServiceSystemTags" ma:hidden="true" ma:internalName="MediaServiceSystemTag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E2FD6E1-00CC-4180-8EEF-F8E96B92D4BC}">
  <ds:schemaRefs>
    <ds:schemaRef ds:uri="7959be62-3a60-4bcf-a545-dce96c6e5397"/>
    <ds:schemaRef ds:uri="http://schemas.openxmlformats.org/package/2006/metadata/core-properties"/>
    <ds:schemaRef ds:uri="http://purl.org/dc/elements/1.1/"/>
    <ds:schemaRef ds:uri="http://www.w3.org/XML/1998/namespace"/>
    <ds:schemaRef ds:uri="http://purl.org/dc/dcmitype/"/>
    <ds:schemaRef ds:uri="http://schemas.microsoft.com/office/2006/metadata/properties"/>
    <ds:schemaRef ds:uri="http://schemas.microsoft.com/office/2006/documentManagement/types"/>
    <ds:schemaRef ds:uri="http://schemas.microsoft.com/office/infopath/2007/PartnerControls"/>
    <ds:schemaRef ds:uri="http://purl.org/dc/terms/"/>
  </ds:schemaRefs>
</ds:datastoreItem>
</file>

<file path=customXml/itemProps2.xml><?xml version="1.0" encoding="utf-8"?>
<ds:datastoreItem xmlns:ds="http://schemas.openxmlformats.org/officeDocument/2006/customXml" ds:itemID="{8E58ABC6-6CD4-4EF9-9A53-93E887DCDD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59be62-3a60-4bcf-a545-dce96c6e53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C6CEB46-1866-4555-88C3-E35E203C369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2</vt:i4>
      </vt:variant>
    </vt:vector>
  </HeadingPairs>
  <TitlesOfParts>
    <vt:vector size="12" baseType="lpstr">
      <vt:lpstr>Instructivo</vt:lpstr>
      <vt:lpstr>Mapa inherente</vt:lpstr>
      <vt:lpstr>Matriz Calor Inherente</vt:lpstr>
      <vt:lpstr>Hoja de controles</vt:lpstr>
      <vt:lpstr>Hoja2</vt:lpstr>
      <vt:lpstr>Tabla probabilidad</vt:lpstr>
      <vt:lpstr>Tabla Impacto</vt:lpstr>
      <vt:lpstr>Tabla Valoración controles</vt:lpstr>
      <vt:lpstr>Opciones Tratamiento</vt:lpstr>
      <vt:lpstr>Hoja1</vt:lpstr>
      <vt:lpstr>'Hoja de controles'!Área_de_impresión</vt:lpstr>
      <vt:lpstr>'Mapa inherente'!Área_de_impresión</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unicordoba</cp:lastModifiedBy>
  <cp:lastPrinted>2023-11-06T20:27:14Z</cp:lastPrinted>
  <dcterms:created xsi:type="dcterms:W3CDTF">2020-03-24T23:12:47Z</dcterms:created>
  <dcterms:modified xsi:type="dcterms:W3CDTF">2024-05-03T13:07:59Z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0x010100AA33DBF335282F48A5F9B014D46D005A</vt:lpwstr>
  </property>
</Properties>
</file>