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pivotTables/pivotTable1.xml" ContentType="application/vnd.openxmlformats-officedocument.spreadsheetml.pivotTable+xml"/>
  <Override PartName="/xl/drawings/drawing6.xml" ContentType="application/vnd.openxmlformats-officedocument.drawing+xml"/>
  <Override PartName="/xl/tables/table1.xml" ContentType="application/vnd.openxmlformats-officedocument.spreadsheetml.table+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codeName="ThisWorkbook" hidePivotFieldList="1" defaultThemeVersion="124226"/>
  <mc:AlternateContent xmlns:mc="http://schemas.openxmlformats.org/markup-compatibility/2006">
    <mc:Choice Requires="x15">
      <x15ac:absPath xmlns:x15ac="http://schemas.microsoft.com/office/spreadsheetml/2010/11/ac" url="C:\Users\unicordoba\Downloads\"/>
    </mc:Choice>
  </mc:AlternateContent>
  <xr:revisionPtr revIDLastSave="0" documentId="13_ncr:1_{83580964-98F4-477D-933B-C8176ED8237B}" xr6:coauthVersionLast="36" xr6:coauthVersionMax="47" xr10:uidLastSave="{00000000-0000-0000-0000-000000000000}"/>
  <bookViews>
    <workbookView xWindow="-120" yWindow="-120" windowWidth="29040" windowHeight="15840" tabRatio="658" firstSheet="1" activeTab="1" xr2:uid="{00000000-000D-0000-FFFF-FFFF00000000}"/>
  </bookViews>
  <sheets>
    <sheet name="Instructivo" sheetId="20" state="hidden" r:id="rId1"/>
    <sheet name="Mapa inherente" sheetId="22" r:id="rId2"/>
    <sheet name="Matriz Calor Inherente" sheetId="18" r:id="rId3"/>
    <sheet name="Hoja de controles" sheetId="23" r:id="rId4"/>
    <sheet name="Hoja2" sheetId="24" state="hidden" r:id="rId5"/>
    <sheet name="Tabla probabilidad" sheetId="12" state="hidden" r:id="rId6"/>
    <sheet name="Tabla Impacto" sheetId="13" state="hidden" r:id="rId7"/>
    <sheet name="Tabla Valoración controles" sheetId="15" state="hidden" r:id="rId8"/>
    <sheet name="Opciones Tratamiento" sheetId="16" state="hidden" r:id="rId9"/>
    <sheet name="Hoja1" sheetId="11" state="hidden" r:id="rId10"/>
  </sheets>
  <definedNames>
    <definedName name="_xlnm.Print_Area" localSheetId="3">'Hoja de controles'!$A$1:$T$45</definedName>
    <definedName name="_xlnm.Print_Area" localSheetId="1">'Mapa inherente'!$A$1:$N$22</definedName>
  </definedNames>
  <calcPr calcId="191029"/>
  <pivotCaches>
    <pivotCache cacheId="60" r:id="rId11"/>
  </pivotCaches>
</workbook>
</file>

<file path=xl/calcChain.xml><?xml version="1.0" encoding="utf-8"?>
<calcChain xmlns="http://schemas.openxmlformats.org/spreadsheetml/2006/main">
  <c r="B20" i="23" l="1"/>
  <c r="H13" i="22"/>
  <c r="I13" i="22" s="1"/>
  <c r="H14" i="22"/>
  <c r="I14" i="22" s="1"/>
  <c r="H15" i="22"/>
  <c r="I15" i="22"/>
  <c r="H16" i="22"/>
  <c r="I16" i="22"/>
  <c r="H17" i="22"/>
  <c r="I17" i="22" s="1"/>
  <c r="B15" i="23"/>
  <c r="C24" i="23" l="1"/>
  <c r="C25" i="23"/>
  <c r="C26" i="23"/>
  <c r="C27" i="23"/>
  <c r="C28" i="23"/>
  <c r="C29" i="23"/>
  <c r="C30" i="23"/>
  <c r="C31" i="23"/>
  <c r="C32" i="23"/>
  <c r="C33" i="23"/>
  <c r="C34" i="23"/>
  <c r="C35" i="23"/>
  <c r="C36" i="23"/>
  <c r="C37" i="23"/>
  <c r="C38" i="23"/>
  <c r="C39" i="23"/>
  <c r="C40" i="23"/>
  <c r="C41" i="23"/>
  <c r="C42" i="23"/>
  <c r="C43" i="23"/>
  <c r="C44" i="23"/>
  <c r="C45" i="23"/>
  <c r="B10" i="23"/>
  <c r="H10" i="22"/>
  <c r="B11" i="23" l="1"/>
  <c r="B12" i="23"/>
  <c r="B13" i="23"/>
  <c r="B14" i="23"/>
  <c r="B16" i="23"/>
  <c r="B17" i="23"/>
  <c r="B18" i="23"/>
  <c r="B19" i="23"/>
  <c r="B21" i="23"/>
  <c r="B22" i="23"/>
  <c r="B23" i="23"/>
  <c r="B24" i="23"/>
  <c r="B25" i="23"/>
  <c r="B26" i="23"/>
  <c r="B27" i="23"/>
  <c r="B28" i="23"/>
  <c r="B29" i="23"/>
  <c r="B30" i="23"/>
  <c r="B31" i="23"/>
  <c r="B32" i="23"/>
  <c r="B33" i="23"/>
  <c r="B34" i="23"/>
  <c r="B35" i="23"/>
  <c r="B36" i="23"/>
  <c r="B37" i="23"/>
  <c r="B38" i="23"/>
  <c r="B39" i="23"/>
  <c r="B40" i="23"/>
  <c r="B41" i="23"/>
  <c r="B42" i="23"/>
  <c r="B43" i="23"/>
  <c r="B44" i="23"/>
  <c r="B45" i="23"/>
  <c r="D10" i="23"/>
  <c r="Q24" i="23"/>
  <c r="Q25" i="23"/>
  <c r="Q26" i="23"/>
  <c r="Q27" i="23"/>
  <c r="Q28" i="23"/>
  <c r="Q29" i="23"/>
  <c r="Q30" i="23"/>
  <c r="Q31" i="23"/>
  <c r="Q32" i="23"/>
  <c r="Q33" i="23"/>
  <c r="Q34" i="23"/>
  <c r="Q35" i="23"/>
  <c r="Q36" i="23"/>
  <c r="Q37" i="23"/>
  <c r="Q38" i="23"/>
  <c r="Q39" i="23"/>
  <c r="Q40" i="23"/>
  <c r="Q41" i="23"/>
  <c r="Q42" i="23"/>
  <c r="Q43" i="23"/>
  <c r="Q44" i="23"/>
  <c r="Q45" i="23"/>
  <c r="O24" i="23"/>
  <c r="O25" i="23"/>
  <c r="O26" i="23"/>
  <c r="O27" i="23"/>
  <c r="O28" i="23"/>
  <c r="O29" i="23"/>
  <c r="O30" i="23"/>
  <c r="O31" i="23"/>
  <c r="O32" i="23"/>
  <c r="O33" i="23"/>
  <c r="O34" i="23"/>
  <c r="O35" i="23"/>
  <c r="O36" i="23"/>
  <c r="O37" i="23"/>
  <c r="O38" i="23"/>
  <c r="O39" i="23"/>
  <c r="O40" i="23"/>
  <c r="O41" i="23"/>
  <c r="O42" i="23"/>
  <c r="O43" i="23"/>
  <c r="O44" i="23"/>
  <c r="O45" i="23"/>
  <c r="M10" i="23"/>
  <c r="M11" i="23"/>
  <c r="N11" i="23"/>
  <c r="M12" i="23"/>
  <c r="N12" i="23"/>
  <c r="M13" i="23"/>
  <c r="N13" i="23"/>
  <c r="M14" i="23"/>
  <c r="N14" i="23"/>
  <c r="M15" i="23"/>
  <c r="N15" i="23"/>
  <c r="M16" i="23"/>
  <c r="N16" i="23"/>
  <c r="M17" i="23"/>
  <c r="N17" i="23"/>
  <c r="M18" i="23"/>
  <c r="N18" i="23"/>
  <c r="M19" i="23"/>
  <c r="N19" i="23"/>
  <c r="M20" i="23"/>
  <c r="N20" i="23"/>
  <c r="M21" i="23"/>
  <c r="N21" i="23"/>
  <c r="M22" i="23"/>
  <c r="N22" i="23"/>
  <c r="M23" i="23"/>
  <c r="N23" i="23"/>
  <c r="M24" i="23"/>
  <c r="N24" i="23"/>
  <c r="M25" i="23"/>
  <c r="N25" i="23"/>
  <c r="M26" i="23"/>
  <c r="N26" i="23"/>
  <c r="M27" i="23"/>
  <c r="N27" i="23"/>
  <c r="M28" i="23"/>
  <c r="N28" i="23"/>
  <c r="M29" i="23"/>
  <c r="N29" i="23"/>
  <c r="M30" i="23"/>
  <c r="N30" i="23"/>
  <c r="M31" i="23"/>
  <c r="N31" i="23"/>
  <c r="M32" i="23"/>
  <c r="N32" i="23"/>
  <c r="M33" i="23"/>
  <c r="N33" i="23"/>
  <c r="M34" i="23"/>
  <c r="N34" i="23"/>
  <c r="M35" i="23"/>
  <c r="N35" i="23"/>
  <c r="M36" i="23"/>
  <c r="N36" i="23"/>
  <c r="M37" i="23"/>
  <c r="N37" i="23"/>
  <c r="M38" i="23"/>
  <c r="N38" i="23"/>
  <c r="M39" i="23"/>
  <c r="N39" i="23"/>
  <c r="M40" i="23"/>
  <c r="N40" i="23"/>
  <c r="M41" i="23"/>
  <c r="N41" i="23"/>
  <c r="M42" i="23"/>
  <c r="N42" i="23"/>
  <c r="M43" i="23"/>
  <c r="N43" i="23"/>
  <c r="M44" i="23"/>
  <c r="N44" i="23"/>
  <c r="M45" i="23"/>
  <c r="N45" i="23"/>
  <c r="H18" i="22"/>
  <c r="N10" i="23"/>
  <c r="H12" i="22"/>
  <c r="I12" i="22" s="1"/>
  <c r="H11" i="22"/>
  <c r="I11" i="22" s="1"/>
  <c r="I10" i="22"/>
  <c r="D19" i="23" l="1"/>
  <c r="O19" i="23" s="1"/>
  <c r="D22" i="23"/>
  <c r="D11" i="23"/>
  <c r="O10" i="23"/>
  <c r="I18" i="22"/>
  <c r="D20" i="23" l="1"/>
  <c r="O20" i="23" s="1"/>
  <c r="O22" i="23"/>
  <c r="D23" i="23"/>
  <c r="D12" i="23"/>
  <c r="O11" i="23"/>
  <c r="P10" i="23"/>
  <c r="D21" i="23" l="1"/>
  <c r="O21" i="23" s="1"/>
  <c r="O23" i="23"/>
  <c r="P11" i="23"/>
  <c r="D24" i="23"/>
  <c r="D13" i="23"/>
  <c r="O12" i="23"/>
  <c r="P12" i="23" s="1"/>
  <c r="D25" i="23" l="1"/>
  <c r="D14" i="23"/>
  <c r="D15" i="23" s="1"/>
  <c r="O13" i="23"/>
  <c r="D16" i="23" l="1"/>
  <c r="D17" i="23" s="1"/>
  <c r="D18" i="23" s="1"/>
  <c r="P13" i="23"/>
  <c r="D26" i="23"/>
  <c r="O14" i="23"/>
  <c r="P14" i="23" s="1"/>
  <c r="O15" i="23" l="1"/>
  <c r="P15" i="23" s="1"/>
  <c r="D27" i="23"/>
  <c r="O16" i="23" l="1"/>
  <c r="D28" i="23"/>
  <c r="P16" i="23" l="1"/>
  <c r="O17" i="23"/>
  <c r="D29" i="23"/>
  <c r="P17" i="23" l="1"/>
  <c r="O18" i="23"/>
  <c r="P18" i="23" s="1"/>
  <c r="D30" i="23"/>
  <c r="P19" i="23"/>
  <c r="D31" i="23" l="1"/>
  <c r="P20" i="23"/>
  <c r="F225" i="13"/>
  <c r="F215" i="13"/>
  <c r="F216" i="13"/>
  <c r="F217" i="13"/>
  <c r="F218" i="13"/>
  <c r="F219" i="13"/>
  <c r="F220" i="13"/>
  <c r="F221" i="13"/>
  <c r="F222" i="13"/>
  <c r="F223" i="13"/>
  <c r="F224" i="13"/>
  <c r="F214" i="13"/>
  <c r="B225" i="13" a="1"/>
  <c r="D32" i="23" l="1"/>
  <c r="P21" i="23"/>
  <c r="B225" i="13"/>
  <c r="K15" i="22" l="1"/>
  <c r="L15" i="22" s="1"/>
  <c r="K13" i="22"/>
  <c r="L13" i="22" s="1"/>
  <c r="K17" i="22"/>
  <c r="L17" i="22" s="1"/>
  <c r="K14" i="22"/>
  <c r="L14" i="22" s="1"/>
  <c r="K16" i="22"/>
  <c r="L16" i="22" s="1"/>
  <c r="K12" i="22"/>
  <c r="L12" i="22" s="1"/>
  <c r="K11" i="22"/>
  <c r="L11" i="22" s="1"/>
  <c r="K10" i="22"/>
  <c r="L10" i="22" s="1"/>
  <c r="K18" i="22"/>
  <c r="L18" i="22" s="1"/>
  <c r="D33" i="23"/>
  <c r="P22" i="23"/>
  <c r="H214" i="13"/>
  <c r="M14" i="22" l="1"/>
  <c r="Q22" i="23" s="1"/>
  <c r="N14" i="22"/>
  <c r="L23" i="18"/>
  <c r="L11" i="18"/>
  <c r="R11" i="18"/>
  <c r="AJ23" i="18"/>
  <c r="L17" i="18"/>
  <c r="AD17" i="18"/>
  <c r="X23" i="18"/>
  <c r="AD23" i="18"/>
  <c r="AJ11" i="18"/>
  <c r="X29" i="18"/>
  <c r="AD11" i="18"/>
  <c r="L35" i="18"/>
  <c r="AD35" i="18"/>
  <c r="X35" i="18"/>
  <c r="AJ35" i="18"/>
  <c r="R29" i="18"/>
  <c r="R17" i="18"/>
  <c r="AJ29" i="18"/>
  <c r="AJ17" i="18"/>
  <c r="X11" i="18"/>
  <c r="L29" i="18"/>
  <c r="R23" i="18"/>
  <c r="AD29" i="18"/>
  <c r="X17" i="18"/>
  <c r="R35" i="18"/>
  <c r="M18" i="22"/>
  <c r="AF31" i="18"/>
  <c r="T25" i="18"/>
  <c r="N31" i="18"/>
  <c r="AL25" i="18"/>
  <c r="Z31" i="18"/>
  <c r="T31" i="18"/>
  <c r="N37" i="18"/>
  <c r="AF37" i="18"/>
  <c r="Z25" i="18"/>
  <c r="AF13" i="18"/>
  <c r="N19" i="18"/>
  <c r="T19" i="18"/>
  <c r="N25" i="18"/>
  <c r="T13" i="18"/>
  <c r="AL13" i="18"/>
  <c r="AL31" i="18"/>
  <c r="Z19" i="18"/>
  <c r="AL37" i="18"/>
  <c r="AF19" i="18"/>
  <c r="AL19" i="18"/>
  <c r="Z37" i="18"/>
  <c r="N13" i="18"/>
  <c r="AF25" i="18"/>
  <c r="T37" i="18"/>
  <c r="Z13" i="18"/>
  <c r="N18" i="22"/>
  <c r="M17" i="22"/>
  <c r="N17" i="22"/>
  <c r="AD19" i="18"/>
  <c r="AJ31" i="18"/>
  <c r="L19" i="18"/>
  <c r="X31" i="18"/>
  <c r="R25" i="18"/>
  <c r="X13" i="18"/>
  <c r="X25" i="18"/>
  <c r="L37" i="18"/>
  <c r="AJ19" i="18"/>
  <c r="L25" i="18"/>
  <c r="AD37" i="18"/>
  <c r="R13" i="18"/>
  <c r="AJ25" i="18"/>
  <c r="AJ37" i="18"/>
  <c r="R31" i="18"/>
  <c r="AD31" i="18"/>
  <c r="R37" i="18"/>
  <c r="X37" i="18"/>
  <c r="AD25" i="18"/>
  <c r="AD13" i="18"/>
  <c r="L13" i="18"/>
  <c r="X19" i="18"/>
  <c r="L31" i="18"/>
  <c r="AJ13" i="18"/>
  <c r="R19" i="18"/>
  <c r="V27" i="18"/>
  <c r="V9" i="18"/>
  <c r="AH33" i="18"/>
  <c r="J33" i="18"/>
  <c r="AB27" i="18"/>
  <c r="N10" i="22"/>
  <c r="M10" i="22"/>
  <c r="Q10" i="23" s="1"/>
  <c r="J21" i="18"/>
  <c r="V21" i="18"/>
  <c r="AH21" i="18"/>
  <c r="J9" i="18"/>
  <c r="AB21" i="18"/>
  <c r="P27" i="18"/>
  <c r="P9" i="18"/>
  <c r="AH15" i="18"/>
  <c r="V15" i="18"/>
  <c r="J15" i="18"/>
  <c r="P33" i="18"/>
  <c r="AB9" i="18"/>
  <c r="AH9" i="18"/>
  <c r="J27" i="18"/>
  <c r="AH27" i="18"/>
  <c r="V33" i="18"/>
  <c r="AB15" i="18"/>
  <c r="P21" i="18"/>
  <c r="P15" i="18"/>
  <c r="AB33" i="18"/>
  <c r="M13" i="22"/>
  <c r="Q19" i="23" s="1"/>
  <c r="N13" i="22"/>
  <c r="P35" i="18"/>
  <c r="V29" i="18"/>
  <c r="V17" i="18"/>
  <c r="J29" i="18"/>
  <c r="P17" i="18"/>
  <c r="P23" i="18"/>
  <c r="P29" i="18"/>
  <c r="AH29" i="18"/>
  <c r="AB17" i="18"/>
  <c r="V23" i="18"/>
  <c r="AH35" i="18"/>
  <c r="P11" i="18"/>
  <c r="V11" i="18"/>
  <c r="AB23" i="18"/>
  <c r="AH23" i="18"/>
  <c r="J17" i="18"/>
  <c r="AB35" i="18"/>
  <c r="AH17" i="18"/>
  <c r="J35" i="18"/>
  <c r="J23" i="18"/>
  <c r="J11" i="18"/>
  <c r="AH11" i="18"/>
  <c r="AB11" i="18"/>
  <c r="V35" i="18"/>
  <c r="AB29" i="18"/>
  <c r="M16" i="22"/>
  <c r="N16" i="22"/>
  <c r="AH19" i="18"/>
  <c r="V37" i="18"/>
  <c r="AB37" i="18"/>
  <c r="AH25" i="18"/>
  <c r="AH13" i="18"/>
  <c r="J37" i="18"/>
  <c r="V13" i="18"/>
  <c r="AB31" i="18"/>
  <c r="P31" i="18"/>
  <c r="J19" i="18"/>
  <c r="V19" i="18"/>
  <c r="P37" i="18"/>
  <c r="V25" i="18"/>
  <c r="P19" i="18"/>
  <c r="J25" i="18"/>
  <c r="AH37" i="18"/>
  <c r="J31" i="18"/>
  <c r="V31" i="18"/>
  <c r="AH31" i="18"/>
  <c r="P25" i="18"/>
  <c r="P13" i="18"/>
  <c r="AB25" i="18"/>
  <c r="J13" i="18"/>
  <c r="AB13" i="18"/>
  <c r="AB19" i="18"/>
  <c r="X9" i="18"/>
  <c r="AD9" i="18"/>
  <c r="X27" i="18"/>
  <c r="AD15" i="18"/>
  <c r="AD21" i="18"/>
  <c r="N11" i="22"/>
  <c r="X33" i="18"/>
  <c r="X21" i="18"/>
  <c r="AJ9" i="18"/>
  <c r="L27" i="18"/>
  <c r="R27" i="18"/>
  <c r="AJ21" i="18"/>
  <c r="X15" i="18"/>
  <c r="L33" i="18"/>
  <c r="M11" i="22"/>
  <c r="Q12" i="23" s="1"/>
  <c r="R15" i="18"/>
  <c r="L9" i="18"/>
  <c r="AJ27" i="18"/>
  <c r="AJ15" i="18"/>
  <c r="AD27" i="18"/>
  <c r="R21" i="18"/>
  <c r="AJ33" i="18"/>
  <c r="R9" i="18"/>
  <c r="R33" i="18"/>
  <c r="L21" i="18"/>
  <c r="AD33" i="18"/>
  <c r="L15" i="18"/>
  <c r="M15" i="22"/>
  <c r="N15" i="22"/>
  <c r="N35" i="18"/>
  <c r="Z17" i="18"/>
  <c r="AF29" i="18"/>
  <c r="AF17" i="18"/>
  <c r="Z35" i="18"/>
  <c r="T11" i="18"/>
  <c r="AF35" i="18"/>
  <c r="AL35" i="18"/>
  <c r="N17" i="18"/>
  <c r="Z29" i="18"/>
  <c r="Z11" i="18"/>
  <c r="AL23" i="18"/>
  <c r="T35" i="18"/>
  <c r="N11" i="18"/>
  <c r="AF23" i="18"/>
  <c r="AL11" i="18"/>
  <c r="N29" i="18"/>
  <c r="AL29" i="18"/>
  <c r="T17" i="18"/>
  <c r="N23" i="18"/>
  <c r="T23" i="18"/>
  <c r="Z23" i="18"/>
  <c r="AF11" i="18"/>
  <c r="T29" i="18"/>
  <c r="AL17" i="18"/>
  <c r="AL33" i="18"/>
  <c r="Z27" i="18"/>
  <c r="T33" i="18"/>
  <c r="T21" i="18"/>
  <c r="M12" i="22"/>
  <c r="Q16" i="23" s="1"/>
  <c r="N15" i="18"/>
  <c r="Z33" i="18"/>
  <c r="AL9" i="18"/>
  <c r="Z21" i="18"/>
  <c r="AF33" i="18"/>
  <c r="N9" i="18"/>
  <c r="Z9" i="18"/>
  <c r="AF9" i="18"/>
  <c r="AF21" i="18"/>
  <c r="T27" i="18"/>
  <c r="Z15" i="18"/>
  <c r="T9" i="18"/>
  <c r="AF15" i="18"/>
  <c r="N33" i="18"/>
  <c r="AL21" i="18"/>
  <c r="N27" i="18"/>
  <c r="T15" i="18"/>
  <c r="AL27" i="18"/>
  <c r="AF27" i="18"/>
  <c r="N21" i="18"/>
  <c r="AL15" i="18"/>
  <c r="N12" i="22"/>
  <c r="D34" i="23"/>
  <c r="R24" i="23"/>
  <c r="P23" i="23"/>
  <c r="R16" i="23" l="1"/>
  <c r="S16" i="23" s="1"/>
  <c r="Q17" i="23"/>
  <c r="C16" i="23"/>
  <c r="C18" i="23"/>
  <c r="Q11" i="23"/>
  <c r="R11" i="23" s="1"/>
  <c r="S11" i="23" s="1"/>
  <c r="R10" i="23"/>
  <c r="S10" i="23" s="1"/>
  <c r="R12" i="23"/>
  <c r="S12" i="23" s="1"/>
  <c r="Q13" i="23"/>
  <c r="C10" i="23"/>
  <c r="C11" i="23"/>
  <c r="C17" i="23"/>
  <c r="C19" i="23"/>
  <c r="C20" i="23"/>
  <c r="C21" i="23"/>
  <c r="C22" i="23"/>
  <c r="C23" i="23"/>
  <c r="C12" i="23"/>
  <c r="C15" i="23"/>
  <c r="C13" i="23"/>
  <c r="C14" i="23"/>
  <c r="Q20" i="23"/>
  <c r="R19" i="23"/>
  <c r="S19" i="23" s="1"/>
  <c r="Q23" i="23"/>
  <c r="R23" i="23" s="1"/>
  <c r="S23" i="23" s="1"/>
  <c r="R22" i="23"/>
  <c r="S22" i="23" s="1"/>
  <c r="D35" i="23"/>
  <c r="R25" i="23"/>
  <c r="P24" i="23"/>
  <c r="S24" i="23" s="1"/>
  <c r="Q21" i="23" l="1"/>
  <c r="R21" i="23" s="1"/>
  <c r="S21" i="23" s="1"/>
  <c r="R20" i="23"/>
  <c r="S20" i="23" s="1"/>
  <c r="R13" i="23"/>
  <c r="S13" i="23" s="1"/>
  <c r="Q14" i="23"/>
  <c r="R17" i="23"/>
  <c r="S17" i="23" s="1"/>
  <c r="Q18" i="23"/>
  <c r="R18" i="23" s="1"/>
  <c r="S18" i="23" s="1"/>
  <c r="D36" i="23"/>
  <c r="R26" i="23"/>
  <c r="P25" i="23"/>
  <c r="S25" i="23" s="1"/>
  <c r="Q15" i="23" l="1"/>
  <c r="R15" i="23" s="1"/>
  <c r="S15" i="23" s="1"/>
  <c r="R14" i="23"/>
  <c r="S14" i="23" s="1"/>
  <c r="D37" i="23"/>
  <c r="R27" i="23"/>
  <c r="P26" i="23"/>
  <c r="S26" i="23" s="1"/>
  <c r="D38" i="23" l="1"/>
  <c r="R28" i="23"/>
  <c r="P27" i="23"/>
  <c r="S27" i="23" s="1"/>
  <c r="D39" i="23" l="1"/>
  <c r="R29" i="23"/>
  <c r="P28" i="23"/>
  <c r="S28" i="23" s="1"/>
  <c r="D40" i="23" l="1"/>
  <c r="R30" i="23"/>
  <c r="P29" i="23"/>
  <c r="S29" i="23" s="1"/>
  <c r="D41" i="23" l="1"/>
  <c r="R31" i="23"/>
  <c r="P30" i="23"/>
  <c r="S30" i="23" s="1"/>
  <c r="D42" i="23" l="1"/>
  <c r="R32" i="23"/>
  <c r="P31" i="23"/>
  <c r="S31" i="23" s="1"/>
  <c r="D43" i="23" l="1"/>
  <c r="R33" i="23"/>
  <c r="P32" i="23"/>
  <c r="S32" i="23" s="1"/>
  <c r="D44" i="23" l="1"/>
  <c r="R34" i="23"/>
  <c r="P33" i="23"/>
  <c r="S33" i="23" s="1"/>
  <c r="D45" i="23" l="1"/>
  <c r="R35" i="23"/>
  <c r="P34" i="23"/>
  <c r="S34" i="23" s="1"/>
  <c r="R36" i="23" l="1"/>
  <c r="P35" i="23"/>
  <c r="S35" i="23" s="1"/>
  <c r="R37" i="23" l="1"/>
  <c r="P36" i="23"/>
  <c r="S36" i="23" s="1"/>
  <c r="R38" i="23" l="1"/>
  <c r="P37" i="23"/>
  <c r="S37" i="23" s="1"/>
  <c r="R39" i="23" l="1"/>
  <c r="P38" i="23"/>
  <c r="S38" i="23" s="1"/>
  <c r="R40" i="23" l="1"/>
  <c r="P39" i="23"/>
  <c r="S39" i="23" s="1"/>
  <c r="R41" i="23" l="1"/>
  <c r="P40" i="23"/>
  <c r="S40" i="23" s="1"/>
  <c r="R42" i="23" l="1"/>
  <c r="P41" i="23"/>
  <c r="S41" i="23" s="1"/>
  <c r="R43" i="23" l="1"/>
  <c r="P42" i="23"/>
  <c r="S42" i="23" s="1"/>
  <c r="R44" i="23" l="1"/>
  <c r="P43" i="23"/>
  <c r="S43" i="23" s="1"/>
  <c r="R45" i="23" l="1"/>
  <c r="P45" i="23"/>
  <c r="P44" i="23"/>
  <c r="S44" i="23" s="1"/>
  <c r="S45" i="23" l="1"/>
  <c r="B227" i="13"/>
  <c r="B226"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jose miguel vergara</author>
  </authors>
  <commentList>
    <comment ref="O8" authorId="0" shapeId="0" xr:uid="{E3ED222C-3F81-4B48-9E7A-8D59BF9C03CD}">
      <text>
        <r>
          <rPr>
            <b/>
            <sz val="9"/>
            <color indexed="81"/>
            <rFont val="Tahoma"/>
            <family val="2"/>
          </rPr>
          <t>jose miguel vergara:</t>
        </r>
        <r>
          <rPr>
            <sz val="9"/>
            <color indexed="81"/>
            <rFont val="Tahoma"/>
            <family val="2"/>
          </rPr>
          <t xml:space="preserve">
Ocultar</t>
        </r>
      </text>
    </comment>
    <comment ref="Q8" authorId="0" shapeId="0" xr:uid="{E12DF1B4-98B5-4868-A25E-90CDC52B77EE}">
      <text>
        <r>
          <rPr>
            <b/>
            <sz val="9"/>
            <color indexed="81"/>
            <rFont val="Tahoma"/>
            <family val="2"/>
          </rPr>
          <t>jose miguel vergara:</t>
        </r>
        <r>
          <rPr>
            <sz val="9"/>
            <color indexed="81"/>
            <rFont val="Tahoma"/>
            <family val="2"/>
          </rPr>
          <t xml:space="preserve">
Ocultar</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<sst xmlns="http://schemas.openxmlformats.org/spreadsheetml/2006/main" count="472" uniqueCount="278">
  <si>
    <t xml:space="preserve">Referencia </t>
  </si>
  <si>
    <t>Descripción del Riesgo</t>
  </si>
  <si>
    <t>Impacto</t>
  </si>
  <si>
    <t>Causa Inmediata</t>
  </si>
  <si>
    <t>Probabilidad</t>
  </si>
  <si>
    <t>%</t>
  </si>
  <si>
    <t>Alta</t>
  </si>
  <si>
    <t>Mayor</t>
  </si>
  <si>
    <t>Atributos</t>
  </si>
  <si>
    <t>Manual</t>
  </si>
  <si>
    <t>Automático</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</si>
  <si>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</si>
  <si>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</si>
  <si>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</si>
  <si>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</si>
  <si>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</si>
  <si>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</si>
  <si>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</si>
  <si>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</si>
  <si>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</si>
  <si>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</si>
  <si>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</si>
  <si>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</si>
  <si>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</si>
  <si>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</si>
  <si>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</si>
  <si>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</si>
  <si>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Tratamiento</t>
  </si>
  <si>
    <t>Reducir</t>
  </si>
  <si>
    <t>Aceptar</t>
  </si>
  <si>
    <t>Evitar</t>
  </si>
  <si>
    <t>Probabilidad Inherente</t>
  </si>
  <si>
    <t>Estado</t>
  </si>
  <si>
    <t>Finalizado</t>
  </si>
  <si>
    <t>En curso</t>
  </si>
  <si>
    <t>Causa Raíz</t>
  </si>
  <si>
    <t>Proceso:</t>
  </si>
  <si>
    <t>Alcance:</t>
  </si>
  <si>
    <t>Impacto 
Inherente</t>
  </si>
  <si>
    <t>Zona de Riesgo Inherente</t>
  </si>
  <si>
    <t>Zona de Riesgo Final</t>
  </si>
  <si>
    <t>Clasificación del Riesgo</t>
  </si>
  <si>
    <t>Muy Baja</t>
  </si>
  <si>
    <t>Frecuencia de la Actividad</t>
  </si>
  <si>
    <t>Baja</t>
  </si>
  <si>
    <t>Muy Alta</t>
  </si>
  <si>
    <t>Tabla Criterios para definir el nivel de probabilidad</t>
  </si>
  <si>
    <t>Afectación Económica (o presupuestal)</t>
  </si>
  <si>
    <t>Pérdida Reputacional</t>
  </si>
  <si>
    <t>Afectación menor a 10 SMLMV .</t>
  </si>
  <si>
    <t xml:space="preserve">Menor-40% </t>
  </si>
  <si>
    <t>Moderado 60%</t>
  </si>
  <si>
    <t>Mayor 80%</t>
  </si>
  <si>
    <t>Catastrófico 100%</t>
  </si>
  <si>
    <t>Tabla Criterios para definir el nivel de impacto</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</si>
  <si>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</si>
  <si>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</si>
  <si>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</si>
  <si>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</si>
  <si>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</si>
  <si>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</si>
  <si>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</si>
  <si>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</si>
  <si>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</si>
  <si>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</si>
  <si>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</si>
  <si>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</si>
  <si>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</si>
  <si>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</si>
  <si>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</si>
  <si>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</si>
  <si>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</si>
  <si>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</si>
  <si>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</si>
  <si>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</si>
  <si>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</si>
  <si>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</si>
  <si>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</si>
  <si>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</si>
  <si>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Pérdida_Reputacional</t>
  </si>
  <si>
    <t>Afectación Económica o presupuestal</t>
  </si>
  <si>
    <t>Afectación_Económica_o_presupuestal</t>
  </si>
  <si>
    <t>Observación de criterio</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</si>
  <si>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</si>
  <si>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</si>
  <si>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</si>
  <si>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</si>
  <si>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</si>
  <si>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</si>
  <si>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</si>
  <si>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</si>
  <si>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</si>
  <si>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</si>
  <si>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</si>
  <si>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</si>
  <si>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</si>
  <si>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</si>
  <si>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</si>
  <si>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</si>
  <si>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</si>
  <si>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</si>
  <si>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</si>
  <si>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</si>
  <si>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</si>
  <si>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</si>
  <si>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</si>
  <si>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</si>
  <si>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</si>
  <si>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</si>
  <si>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</si>
  <si>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</si>
  <si>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</si>
  <si>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</si>
  <si>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Ejecucion y Administracion de procesos</t>
  </si>
  <si>
    <t>Fraude Externo</t>
  </si>
  <si>
    <t>Fraude Interno</t>
  </si>
  <si>
    <t>Fallas Tecnologicas</t>
  </si>
  <si>
    <t>Relaciones Laborales</t>
  </si>
  <si>
    <t>Usuarios, productos y practicas , organizacionales</t>
  </si>
  <si>
    <t>Daños Activos Fisicos</t>
  </si>
  <si>
    <t>Objetivo:</t>
  </si>
  <si>
    <t>Reputacional</t>
  </si>
  <si>
    <t>Económico</t>
  </si>
  <si>
    <t>Económico y Reputacional</t>
  </si>
  <si>
    <t>Reducir (mitigar)</t>
  </si>
  <si>
    <t>Reducir (compartir)</t>
  </si>
  <si>
    <t>Probabilidad Residual</t>
  </si>
  <si>
    <t>Identificación del riesgo</t>
  </si>
  <si>
    <t>Análisis del riesgo inherente</t>
  </si>
  <si>
    <t>Fuente:  Adaptado de Curso Riesgo Operativo Universidad del Rosario por Dirección de Gestión y Desempeño Institucional de Función Pública,  2020.</t>
  </si>
  <si>
    <t>Subcriterios</t>
  </si>
  <si>
    <t xml:space="preserve">     Afectación menor a 10 SMLMV .</t>
  </si>
  <si>
    <t>❌</t>
  </si>
  <si>
    <t>✔</t>
  </si>
  <si>
    <t xml:space="preserve">     Entre 50 y 100 SMLMV </t>
  </si>
  <si>
    <t xml:space="preserve">     Entre 10 y 50 SMLMV </t>
  </si>
  <si>
    <t xml:space="preserve">     Entre 100 y 500 SMLMV </t>
  </si>
  <si>
    <t xml:space="preserve">     Mayor a 500 SMLMV </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</si>
  <si>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</si>
  <si>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</si>
  <si>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</si>
  <si>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</si>
  <si>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</si>
  <si>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t xml:space="preserve">Afectación menor a 10 SMLMV </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</si>
  <si>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</si>
  <si>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Matriz de Calor Inherente</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</si>
  <si>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</si>
  <si>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Descripción del Control</t>
  </si>
  <si>
    <t>Orientaciones Generales</t>
  </si>
  <si>
    <t>Columna</t>
  </si>
  <si>
    <t>Matriz Mapa de Riesgos</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</si>
  <si>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</si>
  <si>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</si>
  <si>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Frecuencia con la cual se lleva a cabo la actividad</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</si>
  <si>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</si>
  <si>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</si>
  <si>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</si>
  <si>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</si>
  <si>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Teniendo en cuenta que ingresó la información de PROBABILIDAD e IMPACTO, la matriz automáticamente hará el cálculo para la zona de riesgo inherente (Columna N)</t>
  </si>
  <si>
    <r>
      <t xml:space="preserve">Recuerde que el control se define como la medida que permite reducir o mitigar un riesgo. Defina el control (es) que atacan la causa raíz del riesgo, considere la estructura explicada en la guía: </t>
    </r>
    <r>
      <rPr>
        <b/>
        <sz val="9"/>
        <color theme="9" tint="-0.249977111117893"/>
        <rFont val="Arial Narrow"/>
        <family val="2"/>
      </rPr>
      <t>Responsable de ejecutar el control + Acción + Complemento</t>
    </r>
  </si>
  <si>
    <t>Esta casilla no se diligencia, depende de la selección en la columna R.</t>
  </si>
  <si>
    <t>Utilice la lista de despligue que se encuentra parametrizada, le aparecerán las opciones: i)Preventivo, ii)Detectivo, iii)Correctivo.</t>
  </si>
  <si>
    <t>Utilice la lista de despligue que se encuentra parametrizada, le aparecerán las opciones: i)Automático, ii)Manual.</t>
  </si>
  <si>
    <t xml:space="preserve">La matriz automáticamente hará el cálculo para el control analizado (Columna T) </t>
  </si>
  <si>
    <r>
      <t xml:space="preserve">ATRIBUTOS EFICIENCIA
</t>
    </r>
    <r>
      <rPr>
        <sz val="9"/>
        <rFont val="Arial Narrow"/>
        <family val="2"/>
      </rPr>
      <t>Tipo</t>
    </r>
  </si>
  <si>
    <r>
      <t xml:space="preserve">ATRIBUTOS EFICIENCIA
</t>
    </r>
    <r>
      <rPr>
        <sz val="9"/>
        <rFont val="Arial Narrow"/>
        <family val="2"/>
      </rPr>
      <t>Implementación</t>
    </r>
  </si>
  <si>
    <r>
      <t xml:space="preserve">ATRIBUTOS EFICIENCIA
</t>
    </r>
    <r>
      <rPr>
        <sz val="9"/>
        <rFont val="Arial Narrow"/>
        <family val="2"/>
      </rPr>
      <t>Calificación</t>
    </r>
  </si>
  <si>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</si>
  <si>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</si>
  <si>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</si>
  <si>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</si>
  <si>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</si>
  <si>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</si>
  <si>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</si>
  <si>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theme="9" tint="-0.249977111117893"/>
        <rFont val="Arial Narrow"/>
        <family val="2"/>
      </rPr>
      <t xml:space="preserve"> nivel de riesgo inherente</t>
    </r>
    <r>
      <rPr>
        <sz val="9"/>
        <rFont val="Arial Narrow"/>
        <family val="2"/>
      </rPr>
      <t xml:space="preserve"> (Columnas Y- Z- AA -AB- AC).</t>
    </r>
  </si>
  <si>
    <t>Utilice la lista de despligue que se encuentra parametrizada, le aparecerán las opciones: i)Aceptar, ii)Evitar, iii)Reducir (compartir), iv)Reducir (mitigar).</t>
  </si>
  <si>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</si>
  <si>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r>
      <t xml:space="preserve">Plan de Acción
</t>
    </r>
    <r>
      <rPr>
        <sz val="9"/>
        <rFont val="Arial Narrow"/>
        <family val="2"/>
      </rPr>
      <t xml:space="preserve">Responsable, fecha implementación, fecha seguimiento, seguimiento. </t>
    </r>
  </si>
  <si>
    <t>Utilice la lista de despligue que se encuentra parametrizada, le aparecerán las opciones: i)Finalizado, ii)En curso, la selección en este caso dependerá de las acciones del plan que se hayan establecido en cada caso.</t>
  </si>
  <si>
    <t>Proceso</t>
  </si>
  <si>
    <t>Objetivo</t>
  </si>
  <si>
    <t>Alcance</t>
  </si>
  <si>
    <t>Diligencie el objetivo del proceso.</t>
  </si>
  <si>
    <t>Diligencie el alcance del proceso.</t>
  </si>
  <si>
    <t>Diligencie el nombre del proceso al cual se le identificarán y valorarán los riesgos.</t>
  </si>
  <si>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</si>
  <si>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Descripción - Lineamientos para el diligenciamiento</t>
  </si>
  <si>
    <t>Analice las consecuencias que puede ocasionar a la organización la materialización del riesgo, redacte de la forma más concreta posible.</t>
  </si>
  <si>
    <t>Circunstancias bajo las cuales se presenta el riesgo, es la situación más evidente frente al riesgo, redacte de la forma más concreta posible.</t>
  </si>
  <si>
    <t>Causa  principal  o básica, corresponde a las razones por la cuales se puede presentar  el riesgo, redacte de la forma más concreta posible.</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</si>
  <si>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theme="9" tint="-0.249977111117893"/>
        <rFont val="Arial Narrow"/>
        <family val="2"/>
      </rPr>
      <t>POSIBILIDAD DE + Impacto para la entidad (Qué) + Causa Inmediata (Cómo) + Causa Raíz (Por qué)</t>
    </r>
  </si>
  <si>
    <t>UNIVERSIDAD DE CÓRDOBA</t>
  </si>
  <si>
    <t>MATRIZ MAPA DE RIESGOS</t>
  </si>
  <si>
    <t>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Guía para la Administración del Riesgo y el diseño de controles V5. El formato cuenta con celdas parametrizadas y permite contar con los respectivos mapas de calor para riesgo inherente y riesgo residual.</t>
  </si>
  <si>
    <r>
      <t xml:space="preserve">Antes de iniciar con el diligenciamiento de la información en la matriz, se requiere haber avanzado en el análisis del proceso, su objetivo, alcance, actividades clave, considere los lineamientos establecidos en el </t>
    </r>
    <r>
      <rPr>
        <b/>
        <sz val="11"/>
        <color theme="9" tint="-0.249977111117893"/>
        <rFont val="Arial Narrow"/>
        <family val="2"/>
      </rPr>
      <t>Paso 2: identificación del riesgo</t>
    </r>
    <r>
      <rPr>
        <sz val="11"/>
        <rFont val="Arial Narrow"/>
        <family val="2"/>
      </rPr>
      <t xml:space="preserve">, donde se explica ampliamente las bases para adelanter este análisis.
Así mismo, considere en el </t>
    </r>
    <r>
      <rPr>
        <b/>
        <sz val="11"/>
        <color theme="9" tint="-0.24997711111789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theme="9" tint="-0.249977111117893"/>
        <rFont val="Arial Narrow"/>
        <family val="2"/>
      </rPr>
      <t>NOTA:</t>
    </r>
    <r>
      <rPr>
        <sz val="11"/>
        <rFont val="Arial Narrow"/>
        <family val="2"/>
      </rPr>
      <t xml:space="preserve"> Si lo considera pertinente, es posible agregar hojas de trabajo adicionales al presente formato que permitan incluir la traza de estos análisis.</t>
    </r>
  </si>
  <si>
    <r>
      <rPr>
        <sz val="10"/>
        <color theme="9" tint="-0.249977111117893"/>
        <rFont val="Arial Narrow"/>
        <family val="2"/>
      </rPr>
      <t xml:space="preserve"> -</t>
    </r>
    <r>
      <rPr>
        <sz val="11"/>
        <color theme="9" tint="-0.249977111117893"/>
        <rFont val="Arial Narrow"/>
        <family val="2"/>
      </rPr>
      <t xml:space="preserve"> </t>
    </r>
    <r>
      <rPr>
        <b/>
        <sz val="11"/>
        <color theme="9" tint="-0.249977111117893"/>
        <rFont val="Arial Narrow"/>
        <family val="2"/>
      </rPr>
      <t xml:space="preserve"> Hoja 3 Matriz de Calor Inherente:</t>
    </r>
    <r>
      <rPr>
        <b/>
        <sz val="11"/>
        <rFont val="Arial Narrow"/>
        <family val="2"/>
      </rPr>
      <t xml:space="preserve"> </t>
    </r>
    <r>
      <rPr>
        <sz val="11"/>
        <rFont val="Arial Narrow"/>
        <family val="2"/>
      </rPr>
      <t xml:space="preserve"> En esta hoja, en la medida en que ese diligencia el Mapa Final, se verán reflejados los riesgos en su zona correspondiente. Esta hoja no se diligencia se genera de manera automática.</t>
    </r>
  </si>
  <si>
    <r>
      <rPr>
        <sz val="10"/>
        <color theme="9" tint="-0.249977111117893"/>
        <rFont val="Arial Narrow"/>
        <family val="2"/>
      </rPr>
      <t xml:space="preserve"> -</t>
    </r>
    <r>
      <rPr>
        <sz val="11"/>
        <color theme="9" tint="-0.249977111117893"/>
        <rFont val="Arial Narrow"/>
        <family val="2"/>
      </rPr>
      <t xml:space="preserve"> </t>
    </r>
    <r>
      <rPr>
        <b/>
        <sz val="11"/>
        <color theme="9" tint="-0.249977111117893"/>
        <rFont val="Arial Narrow"/>
        <family val="2"/>
      </rPr>
      <t xml:space="preserve"> Hoja 4 Matriz de Calor Residual:</t>
    </r>
    <r>
      <rPr>
        <b/>
        <sz val="11"/>
        <rFont val="Arial Narrow"/>
        <family val="2"/>
      </rPr>
      <t xml:space="preserve"> </t>
    </r>
    <r>
      <rPr>
        <sz val="11"/>
        <rFont val="Arial Narrow"/>
        <family val="2"/>
      </rPr>
      <t>En esta hoja, en la medida en que ese diligencia el Mapa Final, se verán reflejados los riesgos en su zona correspondiente. Esta hoja no se diligencia se genera de manera automática.</t>
    </r>
  </si>
  <si>
    <r>
      <rPr>
        <sz val="10"/>
        <color theme="9" tint="-0.249977111117893"/>
        <rFont val="Arial Narrow"/>
        <family val="2"/>
      </rPr>
      <t xml:space="preserve"> -</t>
    </r>
    <r>
      <rPr>
        <sz val="11"/>
        <color theme="9" tint="-0.249977111117893"/>
        <rFont val="Arial Narrow"/>
        <family val="2"/>
      </rPr>
      <t xml:space="preserve"> </t>
    </r>
    <r>
      <rPr>
        <b/>
        <sz val="11"/>
        <color theme="9" tint="-0.249977111117893"/>
        <rFont val="Arial Narrow"/>
        <family val="2"/>
      </rPr>
      <t xml:space="preserve"> Hoja 5 Tabla de probabilidad:</t>
    </r>
    <r>
      <rPr>
        <b/>
        <sz val="11"/>
        <rFont val="Arial Narrow"/>
        <family val="2"/>
      </rPr>
      <t xml:space="preserve"> </t>
    </r>
    <r>
      <rPr>
        <sz val="11"/>
        <rFont val="Arial Narrow"/>
        <family val="2"/>
      </rPr>
      <t>Tabla referente para todos los cálculos (no se diligencia)</t>
    </r>
  </si>
  <si>
    <r>
      <rPr>
        <sz val="10"/>
        <color theme="9" tint="-0.249977111117893"/>
        <rFont val="Arial Narrow"/>
        <family val="2"/>
      </rPr>
      <t xml:space="preserve"> -</t>
    </r>
    <r>
      <rPr>
        <sz val="11"/>
        <color theme="9" tint="-0.249977111117893"/>
        <rFont val="Arial Narrow"/>
        <family val="2"/>
      </rPr>
      <t xml:space="preserve"> </t>
    </r>
    <r>
      <rPr>
        <b/>
        <sz val="11"/>
        <color theme="9" tint="-0.249977111117893"/>
        <rFont val="Arial Narrow"/>
        <family val="2"/>
      </rPr>
      <t xml:space="preserve"> Hoja 6 Tabla de Impacto:</t>
    </r>
    <r>
      <rPr>
        <b/>
        <sz val="11"/>
        <rFont val="Arial Narrow"/>
        <family val="2"/>
      </rPr>
      <t xml:space="preserve"> </t>
    </r>
    <r>
      <rPr>
        <sz val="11"/>
        <rFont val="Arial Narrow"/>
        <family val="2"/>
      </rPr>
      <t>Tabla referente para todos los cálculos (no se diligencia)</t>
    </r>
  </si>
  <si>
    <r>
      <rPr>
        <sz val="10"/>
        <color theme="9" tint="-0.249977111117893"/>
        <rFont val="Arial Narrow"/>
        <family val="2"/>
      </rPr>
      <t xml:space="preserve"> -</t>
    </r>
    <r>
      <rPr>
        <sz val="11"/>
        <color theme="9" tint="-0.249977111117893"/>
        <rFont val="Arial Narrow"/>
        <family val="2"/>
      </rPr>
      <t xml:space="preserve"> </t>
    </r>
    <r>
      <rPr>
        <b/>
        <sz val="11"/>
        <color theme="9" tint="-0.249977111117893"/>
        <rFont val="Arial Narrow"/>
        <family val="2"/>
      </rPr>
      <t xml:space="preserve"> Hoja 7 Tabla de Valoración de Controles:</t>
    </r>
    <r>
      <rPr>
        <b/>
        <sz val="11"/>
        <rFont val="Arial Narrow"/>
        <family val="2"/>
      </rPr>
      <t xml:space="preserve"> </t>
    </r>
    <r>
      <rPr>
        <sz val="11"/>
        <rFont val="Arial Narrow"/>
        <family val="2"/>
      </rPr>
      <t>Tabla referente para todos los cálculos (no se diligencia)</t>
    </r>
  </si>
  <si>
    <t>Afectación Económica o presupuestal - No seleccionar</t>
  </si>
  <si>
    <t>Pérdida Reputacional - No seleccionar</t>
  </si>
  <si>
    <t>Fecha elaboración</t>
  </si>
  <si>
    <r>
      <rPr>
        <b/>
        <sz val="11"/>
        <color theme="1"/>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</si>
  <si>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Componente que afecta</t>
  </si>
  <si>
    <t>Impacto residual</t>
  </si>
  <si>
    <t>Valoración de controles</t>
  </si>
  <si>
    <t>Nivel de riesgo residual</t>
  </si>
  <si>
    <t>Zona probabilidad residual</t>
  </si>
  <si>
    <t xml:space="preserve">Zona Impacto Residual </t>
  </si>
  <si>
    <t>Nivel de afectación a riesgo</t>
  </si>
  <si>
    <t>Diaria</t>
  </si>
  <si>
    <t>Semanal</t>
  </si>
  <si>
    <t>Mensual</t>
  </si>
  <si>
    <t>Semestral</t>
  </si>
  <si>
    <t>Anual</t>
  </si>
  <si>
    <t>Trimestral</t>
  </si>
  <si>
    <t>Cuatrimestral</t>
  </si>
  <si>
    <r>
      <t xml:space="preserve">CÓDIGO: 
</t>
    </r>
    <r>
      <rPr>
        <sz val="11"/>
        <color theme="1"/>
        <rFont val="Tahoma"/>
        <family val="2"/>
      </rPr>
      <t>FMAM-013</t>
    </r>
    <r>
      <rPr>
        <b/>
        <sz val="11"/>
        <color theme="1"/>
        <rFont val="Tahoma"/>
        <family val="2"/>
      </rPr>
      <t xml:space="preserve">
VERSIÓN: </t>
    </r>
    <r>
      <rPr>
        <sz val="11"/>
        <color theme="1"/>
        <rFont val="Tahoma"/>
        <family val="2"/>
      </rPr>
      <t>06</t>
    </r>
    <r>
      <rPr>
        <b/>
        <sz val="11"/>
        <color theme="1"/>
        <rFont val="Tahoma"/>
        <family val="2"/>
      </rPr>
      <t xml:space="preserve">
EMISIÓN:
</t>
    </r>
    <r>
      <rPr>
        <sz val="11"/>
        <color theme="1"/>
        <rFont val="Tahoma"/>
        <family val="2"/>
      </rPr>
      <t>05/12/2023</t>
    </r>
  </si>
  <si>
    <t>Frecuencia con la cual se realiza la actividad
-
Diligencie este campo</t>
  </si>
  <si>
    <t>Criterios de impacto
-
Diligencie este campo</t>
  </si>
  <si>
    <t>Periodicidad
Ejemplo: Diario, Semanal, Mensual, etc.</t>
  </si>
  <si>
    <t>Evidencia
Ejemplo: Informe de revisión, Acta de reunión.</t>
  </si>
  <si>
    <t>Ref. Riesgo
- 
Seleccione un valor</t>
  </si>
  <si>
    <t>No. Control
-
No editable</t>
  </si>
  <si>
    <t>Descripción Riesgo
-
No editable</t>
  </si>
  <si>
    <t>Riesgo Inherente
-
No editable</t>
  </si>
  <si>
    <r>
      <t xml:space="preserve">CÓDIGO: 
</t>
    </r>
    <r>
      <rPr>
        <sz val="11"/>
        <color theme="1"/>
        <rFont val="Tahoma"/>
        <family val="2"/>
      </rPr>
      <t>FMAM-013</t>
    </r>
    <r>
      <rPr>
        <b/>
        <sz val="11"/>
        <color theme="1"/>
        <rFont val="Tahoma"/>
        <family val="2"/>
      </rPr>
      <t xml:space="preserve">
VERSIÓN: </t>
    </r>
    <r>
      <rPr>
        <sz val="11"/>
        <color theme="1"/>
        <rFont val="Tahoma"/>
        <family val="2"/>
      </rPr>
      <t>06</t>
    </r>
    <r>
      <rPr>
        <b/>
        <sz val="11"/>
        <color theme="1"/>
        <rFont val="Tahoma"/>
        <family val="2"/>
      </rPr>
      <t xml:space="preserve">
EMISIÓN:
12/12/2023</t>
    </r>
  </si>
  <si>
    <r>
      <rPr>
        <b/>
        <sz val="22"/>
        <color theme="1"/>
        <rFont val="Tahoma"/>
        <family val="2"/>
      </rPr>
      <t xml:space="preserve">CÓDIGO: </t>
    </r>
    <r>
      <rPr>
        <sz val="22"/>
        <color theme="1"/>
        <rFont val="Tahoma"/>
        <family val="2"/>
      </rPr>
      <t xml:space="preserve">
FMAM-013
</t>
    </r>
    <r>
      <rPr>
        <b/>
        <sz val="22"/>
        <color theme="1"/>
        <rFont val="Tahoma"/>
        <family val="2"/>
      </rPr>
      <t>VERSIÓN:</t>
    </r>
    <r>
      <rPr>
        <sz val="22"/>
        <color theme="1"/>
        <rFont val="Tahoma"/>
        <family val="2"/>
      </rPr>
      <t xml:space="preserve"> 06
</t>
    </r>
    <r>
      <rPr>
        <b/>
        <sz val="22"/>
        <color theme="1"/>
        <rFont val="Tahoma"/>
        <family val="2"/>
      </rPr>
      <t>EMISIÓN:</t>
    </r>
    <r>
      <rPr>
        <sz val="22"/>
        <color theme="1"/>
        <rFont val="Tahoma"/>
        <family val="2"/>
      </rPr>
      <t xml:space="preserve">
12/12/2023</t>
    </r>
  </si>
  <si>
    <r>
      <t xml:space="preserve">CÓDIGO: 
</t>
    </r>
    <r>
      <rPr>
        <sz val="10"/>
        <color theme="1"/>
        <rFont val="Tahoma"/>
        <family val="2"/>
      </rPr>
      <t>FMAM-013</t>
    </r>
    <r>
      <rPr>
        <b/>
        <sz val="10"/>
        <color theme="1"/>
        <rFont val="Tahoma"/>
        <family val="2"/>
      </rPr>
      <t xml:space="preserve">
VERSIÓN: </t>
    </r>
    <r>
      <rPr>
        <sz val="10"/>
        <color theme="1"/>
        <rFont val="Tahoma"/>
        <family val="2"/>
      </rPr>
      <t>06</t>
    </r>
    <r>
      <rPr>
        <b/>
        <sz val="10"/>
        <color theme="1"/>
        <rFont val="Tahoma"/>
        <family val="2"/>
      </rPr>
      <t xml:space="preserve">
EMISIÓN:
</t>
    </r>
    <r>
      <rPr>
        <sz val="10"/>
        <color theme="1"/>
        <rFont val="Tahoma"/>
        <family val="2"/>
      </rPr>
      <t>12/12/2023</t>
    </r>
  </si>
  <si>
    <r>
      <t xml:space="preserve">CÓDIGO: 
</t>
    </r>
    <r>
      <rPr>
        <sz val="9"/>
        <color theme="1"/>
        <rFont val="Tahoma"/>
        <family val="2"/>
      </rPr>
      <t>FMAM-013</t>
    </r>
    <r>
      <rPr>
        <b/>
        <sz val="9"/>
        <color theme="1"/>
        <rFont val="Tahoma"/>
        <family val="2"/>
      </rPr>
      <t xml:space="preserve">
VERSIÓN: </t>
    </r>
    <r>
      <rPr>
        <sz val="9"/>
        <color theme="1"/>
        <rFont val="Tahoma"/>
        <family val="2"/>
      </rPr>
      <t>06</t>
    </r>
    <r>
      <rPr>
        <b/>
        <sz val="9"/>
        <color theme="1"/>
        <rFont val="Tahoma"/>
        <family val="2"/>
      </rPr>
      <t xml:space="preserve">
EMISIÓN:
</t>
    </r>
    <r>
      <rPr>
        <sz val="9"/>
        <color theme="1"/>
        <rFont val="Tahoma"/>
        <family val="2"/>
      </rPr>
      <t>12/12/2023</t>
    </r>
  </si>
  <si>
    <r>
      <t xml:space="preserve">CÓDIGO: 
</t>
    </r>
    <r>
      <rPr>
        <sz val="10"/>
        <color theme="1"/>
        <rFont val="Tahoma"/>
        <family val="2"/>
      </rPr>
      <t>FMAM-013</t>
    </r>
    <r>
      <rPr>
        <b/>
        <sz val="10"/>
        <color theme="1"/>
        <rFont val="Tahoma"/>
        <family val="2"/>
      </rPr>
      <t xml:space="preserve">
VERSIÓN: </t>
    </r>
    <r>
      <rPr>
        <sz val="10"/>
        <color theme="1"/>
        <rFont val="Tahoma"/>
        <family val="2"/>
      </rPr>
      <t>06</t>
    </r>
    <r>
      <rPr>
        <b/>
        <sz val="10"/>
        <color theme="1"/>
        <rFont val="Tahoma"/>
        <family val="2"/>
      </rPr>
      <t xml:space="preserve">
EMISIÓN:
12/12/2023</t>
    </r>
  </si>
  <si>
    <t>El líder del proceso de Gestión de Admisiones
semestralmente,
verifica con el acompañamiento del comité de admisiones y
registro el cumplimiento del calendario académico, a través
de evaluaciones de cada actividad contemplada en el
acuerdo de aprobación del calendario, registrando los
avances en acta de reunión, En caso de evidenciar retrasos
en el cumplimiento de las actividades notificará a los
responsables y si es de su competencia establecerá los
compromisos que garanticen el cumplimiento del calendario.</t>
  </si>
  <si>
    <t>Acta de Comité de Admisiones</t>
  </si>
  <si>
    <t>Falta de seguimiento al uso de los sistemas
académicos y demás información académica
No definir los roles autorizados para el
manejo de los sistemas de información académica</t>
  </si>
  <si>
    <t xml:space="preserve"> Calendario académico, Comunicaciones internas, Acuerdos.</t>
  </si>
  <si>
    <t>El líder del proceso de admisiones y registro cuando ingresa
un nuevo asesor de ventanilla o se obtiene un nuevo
sistema de información asigna los permios y usuarios
autorizados para ingreso y manejo de los sistemas
académicos de acuerdo a las actividades asignadas a su
cargo, y lo envia al líder de Desarrollo Tecnológico para la
asignación, en caso de que el usuario solicite un permiso
adicional a los asignados, se revisa la solicitud de acuerdo a
su cargo para ser concedido.</t>
  </si>
  <si>
    <t>Oficio Asignación
de Usuario y permisos, Comunicación interna de solicitud de
usuarios y permisos, sistema académico.</t>
  </si>
  <si>
    <t>Cada vez que se implemente una nueva actividad a realizar
en los sistemas de información de la Universidad de
Cordoba utilizados en Registros y admisiones, El lider de
proceso de Admisiones solicita mediante comunicación
interna al líder de proceso de Desarrollo Tecnologico
capacitaciones en la actividad requerida, una vez realizada
la evaluación de desempeño de los funcionarios de Registro
y admisiones que se realiza semestralmente, si se
encuentran insuficiencias en el manejo de los sistemas de
información se programa de manera inmediata una nueva
capacitación. Evidencia: Evaluación de desempeño,
Comunicacion interna solicitando capacitación.</t>
  </si>
  <si>
    <t xml:space="preserve"> Evaluación de desempeño,
Comunicacion interna solicitando capacitación.</t>
  </si>
  <si>
    <t xml:space="preserve">El líder del proceso de Gestión de Admisiones en aras de
velar por la integridad y calidad de datos de los sistemas de
información semestralmente audita las actividades
realizadas por los funcionarios del proceso en el sistema
académico, conforme a lo dispuesto en la Resolución 1650
de 2017 (Por Medio de la cual se adopta la politica y el
procedimiento para la protección de datos personales)
</t>
  </si>
  <si>
    <t xml:space="preserve"> Formatos de
Ajuste de matrícula, Homologación, Cancelación de cursos y
reporte
extemporáneo de notas, acta Equipo de mejoramiento.</t>
  </si>
  <si>
    <t>En caso de detectar anomalias en la auditoria se abre proceso de investigacion ante las instancias
respectivas</t>
  </si>
  <si>
    <t>Resultado de Auditoria e investigaciones</t>
  </si>
  <si>
    <t>Posibilidad de afectación reputacional y economica por legalizar matricula académica sin el pleno cumplimiento de los requisitos pleno cumplimiento de los requisitos establecidos por la Institución en los programas de pregrado y posgrados, ya sea por
falta de conocimiento o información por parte de
los funcionarios encargados de la legalización de la
matricula o porque los requisitos de legalización de la matricula académica no se encuentran definidos en la orden de matricula</t>
  </si>
  <si>
    <t>Posibilidad de afectación reputacional por uso indebido o
modificación de la información académica contenida en los sistemas académicos de la Institución y/o en otros medios por falta de seguimiento al uso de los sistemas académicos y demás información académica, asi como tambien por no definir los roles autorizados para el manejo de los mismos.</t>
  </si>
  <si>
    <t>Falta de planeación en las catividades de los calendarioas academicos, asi como causas incontrolables producto de los paros y catastrofes naturales</t>
  </si>
  <si>
    <t>Incumplimiento en las actividades identificadas en el Calendario Académico de
pregrado y posgrados</t>
  </si>
  <si>
    <t>Uso indebido o modificación de la información académica contenida en los sistemas académicos de la Institución
y/o en otros medios</t>
  </si>
  <si>
    <t>incumplimiento en la oferta académica de pregrado y posgrados</t>
  </si>
  <si>
    <t xml:space="preserve">Cuando se presente un caso fortuito (Paros académicos,
catástrofes naturales, etc.) El líder de proceso evalua si estos alteran el calendario académico, se radica comunicación interna ante el consejo académico, el consejo académico responde de acuerdo a la actividad a modificar en el calendario académico con una comunicación o un acuerdo, el cual se publica en la página web y/o redes sociales para el
conocimiento de la comunidad universitaria.
</t>
  </si>
  <si>
    <t>Posibilidad de afectación reputacional por incumplimiento en la oferta académica de pregrado y posgrados, respecto a que el número de matriculados en los programas académicos supere la oferta aprobada por el Consejo
Académico, producto de No hacer evaluación del proceso de matricula al finalizarlo</t>
  </si>
  <si>
    <t xml:space="preserve">  Correos masivos enviado a los aspirantes, Publicación en la página
web, atención en la oficina mediante Digiturno.</t>
  </si>
  <si>
    <t>Cada vez que se inicia el proceso de matricula el lider del
proceso de Admisiones y Registro divulga los requisitos para legalizar matricula, mediante Correos masivos a los
aspirantes, publicación de información en la página web y
redes sociales de la Universidad de Córdoba,en los casos
en el que el estudiantes visite la oficina de registro y
admisiones por no tener conocimiento de los requisitos para legalizar, un asesor le explicará detalladamente sobre este proceso, o podrán comunicarse mediante el correo institucional y/o al chat interactivo.</t>
  </si>
  <si>
    <t xml:space="preserve">Semestralmente el lider del proceso de admisiones, antes de cada proceso de matrícula en las reuniones de equipo de mejoramiento socializa los requisitos y disposiciones para legalización, a través de charlas de sensibilización y capacitaciones para brindar información clara y detallada a los aspirantes que lo soliciten y realicen el proceso de legalización sin inconvenientes y no corran el riesgo de perder el cupo. 
En caso de que el funcionario desconozca el proceso se apoyara en otro funcionario asesor para dar la información adecuada al aspirante. </t>
  </si>
  <si>
    <t>Acta de equipo de mejoramiento.</t>
  </si>
  <si>
    <t xml:space="preserve">El líder de proceso cuando se cierra el proceso de legalización, verifica el proceso realizado, haciendo seguimiento a una muestra representativa de las carpetas de legalización de matrícula,
en caso de encontrar inconsistencias se realizan las correcciones correspondientes y se deja en acta de equipo de mejoramiento, esto con el fin de archivar las carpetas de los aspirantes con todos los documentos requeridos en el formato de Orden de
matrícula.
</t>
  </si>
  <si>
    <t>Carpeta de legalización, Acta equipo de mejoramiento</t>
  </si>
  <si>
    <t xml:space="preserve">
Acuerdo, comunicación interna</t>
  </si>
  <si>
    <t xml:space="preserve">Semestralmente el lider del proceso de Admisiones y Registro verifica el numero de estudiantes a admitir por
programa, teniendo en cuenta la oferta académica aprobada por el Consejo Académico y el listado de admitidos para que se efectué el control de cupos debido a que no deben exceder la oferta, en caso de realizar ajustes a la oferta por medio de comunicacion se solicitará ante el consejo academico para realizar las correcciones pertinentes.
</t>
  </si>
  <si>
    <t>Se envia informe de los resultados del proceso de matricula vigente a consejo academico para que se verifique las estadisticas institucionales</t>
  </si>
  <si>
    <t>Informe estadístico de poblacional estudiantil</t>
  </si>
  <si>
    <t>Presentar propuestas ante Consejo Academico para regular
el número de estudiantes nuevos y totales de los programas que tienen una sobre población</t>
  </si>
  <si>
    <t>Informe de analisis poblacional</t>
  </si>
  <si>
    <t>Legalizar matricula académica sin el pleno
cumplimiento de los requisitos establecidos
por la Institución en los programas de pregrado y posgrados</t>
  </si>
  <si>
    <t>Los requisitos de legalización de la matricula académica  no se encuentran definidos en la orden de matricula Falta de seguimiento a las carpetas de legalización de los nuevos estudiantes</t>
  </si>
  <si>
    <t>Desconocimiento de las nuevas políticas
internas y externas aplicables al proceso</t>
  </si>
  <si>
    <t>No hacer evaluación del proceso de matricula al
finalizarlo
No se haga seguimiento a los cupos ofertados
y matriculados para cada programa académico según la oferta académica</t>
  </si>
  <si>
    <t>Falta de revisión y actualización de las matrices legales de los procesos y entidades de interes al proceso de Gestión de Admisiones y Registro Condiciones cambiantes
no consideradas por el proceso y la Institución</t>
  </si>
  <si>
    <t xml:space="preserve">Posibilidad de afectación economica y reputacional por desconocimiento de las nuevas políticas internas y externas aplicables al proceso debido por falta de revisión y actualización de las matrices legales de los procesos y grupos de
interes al proceso de Gestión de Admisiones y Registro </t>
  </si>
  <si>
    <t xml:space="preserve">El líder del proceso admisiones y registro semestralmente
verifica la expedición de nueva normatividad aplicable al
proceso, mediante la revisión de las matrices legales de los procesos afines internos al igual que las matrices de las entidades afines a la institución del orden local y nacional, en caso de encontrar normatividad nueva aplicable la valora y actualiza en caso de ser necesario el normograma del proceso. </t>
  </si>
  <si>
    <t xml:space="preserve"> acta de equipo de mejoramiento, nomograma actualizado</t>
  </si>
  <si>
    <t>Acta reunion equipo de mejoramiento, acta reunion consejo academico, segun sea el caso.</t>
  </si>
  <si>
    <t xml:space="preserve">Una vez suceda una condición cambiente no considerada
por el proceso y la Institución, el líder del proceso deberá
someter a evaluación de los impactos a través del Equipo de Mejoramiento o Consejo Académico, según la situación.
</t>
  </si>
  <si>
    <t>Gestión de Admisiones y Registros</t>
  </si>
  <si>
    <t>Posibilidad de afectación reputacional por Incumplimiento en las actividades identificadas en el Calendario Académico de pregrado y posgrados producto de la falta de planeación en las actividades y las causas incontrolables a raíz de los paros y catástrofes naturales</t>
  </si>
  <si>
    <t>Aplica para las actividades de inscripción,
selección, admisión, matricula, planes de estudio,
homologaciones, transferencias, traslados,
cancelaciones, reingresos, sanciones académicas,
grados, certificaciones académicas y carnetización.</t>
  </si>
  <si>
    <t>Garantizar que los procesos de matrícula y sus actividades asociadas de pregrado y posgrados, se desarrollen de manera oportuna y confiable de conformidad a los procedimientos y normatividad interna y externa aplicable al proceso.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</si>
</sst>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3"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b/>
      <sz val="11"/>
      <color theme="9" tint="-0.249977111117893"/>
      <name val="Arial Narrow"/>
      <family val="2"/>
    </font>
    <font>
      <sz val="14"/>
      <color theme="1"/>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b/>
      <sz val="14"/>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4"/>
      <name val="Arial"/>
      <family val="2"/>
    </font>
    <font>
      <b/>
      <sz val="24"/>
      <color rgb="FF000000"/>
      <name val="Arial Narrow"/>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theme="9" tint="-0.249977111117893"/>
      <name val="Arial Narrow"/>
      <family val="2"/>
    </font>
    <font>
      <sz val="10"/>
      <color theme="9" tint="-0.249977111117893"/>
      <name val="Arial Narrow"/>
      <family val="2"/>
    </font>
    <font>
      <sz val="11"/>
      <color theme="9" tint="-0.249977111117893"/>
      <name val="Arial Narrow"/>
      <family val="2"/>
    </font>
    <font>
      <sz val="11"/>
      <color theme="1"/>
      <name val="Tahoma"/>
      <family val="2"/>
    </font>
    <font>
      <b/>
      <sz val="11"/>
      <color theme="1"/>
      <name val="Tahoma"/>
      <family val="2"/>
    </font>
    <font>
      <b/>
      <sz val="14"/>
      <color theme="1"/>
      <name val="Tahoma"/>
      <family val="2"/>
    </font>
    <font>
      <b/>
      <sz val="28"/>
      <color theme="1"/>
      <name val="Tahoma"/>
      <family val="2"/>
    </font>
    <font>
      <sz val="22"/>
      <color theme="1"/>
      <name val="Tahoma"/>
      <family val="2"/>
    </font>
    <font>
      <b/>
      <sz val="18"/>
      <color theme="1"/>
      <name val="Tahoma"/>
      <family val="2"/>
    </font>
    <font>
      <sz val="8"/>
      <name val="Calibri"/>
      <family val="2"/>
      <scheme val="minor"/>
    </font>
    <font>
      <sz val="9"/>
      <color indexed="81"/>
      <name val="Tahoma"/>
      <family val="2"/>
    </font>
    <font>
      <b/>
      <sz val="9"/>
      <color indexed="81"/>
      <name val="Tahoma"/>
      <family val="2"/>
    </font>
    <font>
      <b/>
      <sz val="16"/>
      <color theme="1"/>
      <name val="Tahoma"/>
      <family val="2"/>
    </font>
    <font>
      <b/>
      <sz val="12"/>
      <color theme="1"/>
      <name val="Tahoma"/>
      <family val="2"/>
    </font>
    <font>
      <b/>
      <sz val="24"/>
      <color theme="1"/>
      <name val="Tahoma"/>
      <family val="2"/>
    </font>
    <font>
      <b/>
      <sz val="22"/>
      <color theme="1"/>
      <name val="Tahoma"/>
      <family val="2"/>
    </font>
    <font>
      <b/>
      <sz val="10"/>
      <color theme="1"/>
      <name val="Tahoma"/>
      <family val="2"/>
    </font>
    <font>
      <sz val="10"/>
      <color theme="1"/>
      <name val="Tahoma"/>
      <family val="2"/>
    </font>
    <font>
      <b/>
      <sz val="9"/>
      <color theme="1"/>
      <name val="Tahoma"/>
      <family val="2"/>
    </font>
    <font>
      <sz val="9"/>
      <color theme="1"/>
      <name val="Tahoma"/>
      <family val="2"/>
    </font>
    <font>
      <sz val="9"/>
      <color rgb="FF000000"/>
      <name val="Arial Narrow"/>
      <family val="2"/>
    </font>
    <font>
      <sz val="11"/>
      <color rgb="FF000000"/>
      <name val="Arial Narrow"/>
      <family val="2"/>
    </font>
  </fonts>
  <fills count="24">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9" tint="-0.249977111117893"/>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rgb="FFEAEAEA"/>
        <bgColor indexed="64"/>
      </patternFill>
    </fill>
  </fills>
  <borders count="79">
    <border>
      <left/>
      <right/>
      <top/>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auto="1"/>
      </top>
      <bottom/>
      <diagonal/>
    </border>
    <border>
      <left/>
      <right style="medium">
        <color indexed="64"/>
      </right>
      <top style="thin">
        <color indexed="64"/>
      </top>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rgb="FFF79646"/>
      </left>
      <right/>
      <top style="dotted">
        <color rgb="FFF79646"/>
      </top>
      <bottom style="dotted">
        <color rgb="FFF79646"/>
      </bottom>
      <diagonal/>
    </border>
    <border>
      <left/>
      <right style="dotted">
        <color rgb="FFF79646"/>
      </right>
      <top style="dotted">
        <color rgb="FFF79646"/>
      </top>
      <bottom style="dotted">
        <color rgb="FFF79646"/>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bottom/>
      <diagonal/>
    </border>
    <border>
      <left style="thin">
        <color indexed="64"/>
      </left>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5">
    <xf numFmtId="0" fontId="0" fillId="0" borderId="0"/>
    <xf numFmtId="9" fontId="15" fillId="0" borderId="0" applyFont="0" applyFill="0" applyBorder="0" applyAlignment="0" applyProtection="0"/>
    <xf numFmtId="0" fontId="42" fillId="0" borderId="0"/>
    <xf numFmtId="0" fontId="43" fillId="0" borderId="0"/>
    <xf numFmtId="0" fontId="5" fillId="0" borderId="0"/>
  </cellStyleXfs>
  <cellXfs count="396">
    <xf numFmtId="0" fontId="0" fillId="0" borderId="0" xfId="0"/>
    <xf numFmtId="0" fontId="1" fillId="0" borderId="0" xfId="0" applyFont="1"/>
    <xf numFmtId="0" fontId="1" fillId="0" borderId="0" xfId="0" applyFont="1" applyAlignment="1">
      <alignment horizontal="center" vertical="center"/>
    </xf>
    <xf numFmtId="0" fontId="1" fillId="0" borderId="0" xfId="0" applyFont="1" applyAlignment="1">
      <alignment vertical="center"/>
    </xf>
    <xf numFmtId="0" fontId="4" fillId="2" borderId="0" xfId="0" applyFont="1" applyFill="1" applyAlignment="1">
      <alignment horizontal="center" vertical="center"/>
    </xf>
    <xf numFmtId="0" fontId="1" fillId="0" borderId="0" xfId="0" applyFont="1" applyAlignment="1">
      <alignment horizontal="center"/>
    </xf>
    <xf numFmtId="0" fontId="1" fillId="3" borderId="0" xfId="0" applyFont="1" applyFill="1"/>
    <xf numFmtId="0" fontId="5" fillId="0" borderId="0" xfId="0" applyFont="1"/>
    <xf numFmtId="0" fontId="3" fillId="0" borderId="1" xfId="0" applyFont="1" applyBorder="1" applyAlignment="1">
      <alignment horizontal="left" vertical="center" wrapText="1" indent="1" readingOrder="1"/>
    </xf>
    <xf numFmtId="0" fontId="9" fillId="0" borderId="0" xfId="0" applyFont="1" applyAlignment="1">
      <alignment horizontal="center" vertical="center" wrapText="1"/>
    </xf>
    <xf numFmtId="0" fontId="10" fillId="6" borderId="0" xfId="0" applyFont="1" applyFill="1" applyAlignment="1">
      <alignment horizontal="center" vertical="center" wrapText="1" readingOrder="1"/>
    </xf>
    <xf numFmtId="0" fontId="11" fillId="5" borderId="2" xfId="0" applyFont="1" applyFill="1" applyBorder="1" applyAlignment="1">
      <alignment horizontal="center" vertical="center" wrapText="1" readingOrder="1"/>
    </xf>
    <xf numFmtId="0" fontId="11" fillId="0" borderId="2" xfId="0" applyFont="1" applyBorder="1" applyAlignment="1">
      <alignment horizontal="justify" vertical="center" wrapText="1" readingOrder="1"/>
    </xf>
    <xf numFmtId="9" fontId="11" fillId="0" borderId="2" xfId="0" applyNumberFormat="1" applyFont="1" applyBorder="1" applyAlignment="1">
      <alignment horizontal="center" vertical="center" wrapText="1" readingOrder="1"/>
    </xf>
    <xf numFmtId="0" fontId="11" fillId="7" borderId="1" xfId="0" applyFont="1" applyFill="1" applyBorder="1" applyAlignment="1">
      <alignment horizontal="center" vertical="center" wrapText="1" readingOrder="1"/>
    </xf>
    <xf numFmtId="0" fontId="11" fillId="0" borderId="1" xfId="0" applyFont="1" applyBorder="1" applyAlignment="1">
      <alignment horizontal="justify" vertical="center" wrapText="1" readingOrder="1"/>
    </xf>
    <xf numFmtId="9" fontId="11" fillId="0" borderId="1" xfId="0" applyNumberFormat="1" applyFont="1" applyBorder="1" applyAlignment="1">
      <alignment horizontal="center" vertical="center" wrapText="1" readingOrder="1"/>
    </xf>
    <xf numFmtId="0" fontId="11" fillId="4" borderId="1" xfId="0" applyFont="1" applyFill="1" applyBorder="1" applyAlignment="1">
      <alignment horizontal="center" vertical="center" wrapText="1" readingOrder="1"/>
    </xf>
    <xf numFmtId="0" fontId="11" fillId="8" borderId="1" xfId="0" applyFont="1" applyFill="1" applyBorder="1" applyAlignment="1">
      <alignment horizontal="center" vertical="center" wrapText="1" readingOrder="1"/>
    </xf>
    <xf numFmtId="0" fontId="12" fillId="9" borderId="1" xfId="0" applyFont="1" applyFill="1" applyBorder="1" applyAlignment="1">
      <alignment horizontal="center" vertical="center" wrapText="1" readingOrder="1"/>
    </xf>
    <xf numFmtId="0" fontId="16" fillId="0" borderId="0" xfId="0" applyFont="1"/>
    <xf numFmtId="0" fontId="14" fillId="0" borderId="0" xfId="0" applyFont="1"/>
    <xf numFmtId="0" fontId="4" fillId="3" borderId="0" xfId="0" applyFont="1" applyFill="1" applyAlignment="1">
      <alignment horizontal="center" vertical="center"/>
    </xf>
    <xf numFmtId="0" fontId="1" fillId="3" borderId="0" xfId="0" applyFont="1" applyFill="1" applyAlignment="1">
      <alignment vertical="center"/>
    </xf>
    <xf numFmtId="0" fontId="26" fillId="0" borderId="0" xfId="0" applyFont="1" applyAlignment="1">
      <alignment vertical="center"/>
    </xf>
    <xf numFmtId="0" fontId="27" fillId="0" borderId="0" xfId="0" applyFont="1"/>
    <xf numFmtId="0" fontId="25" fillId="0" borderId="0" xfId="0" applyFont="1"/>
    <xf numFmtId="0" fontId="0" fillId="0" borderId="0" xfId="0" pivotButton="1"/>
    <xf numFmtId="0" fontId="13" fillId="0" borderId="0" xfId="0" applyFont="1" applyAlignment="1">
      <alignment horizontal="justify" vertical="center" wrapText="1" readingOrder="1"/>
    </xf>
    <xf numFmtId="0" fontId="28" fillId="0" borderId="0" xfId="0" applyFont="1"/>
    <xf numFmtId="0" fontId="30" fillId="6" borderId="0" xfId="0" applyFont="1" applyFill="1" applyAlignment="1">
      <alignment horizontal="center" vertical="center" wrapText="1" readingOrder="1"/>
    </xf>
    <xf numFmtId="0" fontId="31" fillId="5" borderId="2" xfId="0" applyFont="1" applyFill="1" applyBorder="1" applyAlignment="1">
      <alignment horizontal="center" vertical="center" wrapText="1" readingOrder="1"/>
    </xf>
    <xf numFmtId="0" fontId="31" fillId="7" borderId="1" xfId="0" applyFont="1" applyFill="1" applyBorder="1" applyAlignment="1">
      <alignment horizontal="center" vertical="center" wrapText="1" readingOrder="1"/>
    </xf>
    <xf numFmtId="0" fontId="31" fillId="4" borderId="1" xfId="0" applyFont="1" applyFill="1" applyBorder="1" applyAlignment="1">
      <alignment horizontal="center" vertical="center" wrapText="1" readingOrder="1"/>
    </xf>
    <xf numFmtId="0" fontId="31" fillId="8" borderId="1" xfId="0" applyFont="1" applyFill="1" applyBorder="1" applyAlignment="1">
      <alignment horizontal="center" vertical="center" wrapText="1" readingOrder="1"/>
    </xf>
    <xf numFmtId="0" fontId="32" fillId="9" borderId="1" xfId="0" applyFont="1" applyFill="1" applyBorder="1" applyAlignment="1">
      <alignment horizontal="center" vertical="center" wrapText="1" readingOrder="1"/>
    </xf>
    <xf numFmtId="0" fontId="31" fillId="0" borderId="2" xfId="0" applyFont="1" applyBorder="1" applyAlignment="1">
      <alignment horizontal="center" vertical="center" wrapText="1" readingOrder="1"/>
    </xf>
    <xf numFmtId="0" fontId="31" fillId="0" borderId="1" xfId="0" applyFont="1" applyBorder="1" applyAlignment="1">
      <alignment horizontal="center" vertical="center" wrapText="1" readingOrder="1"/>
    </xf>
    <xf numFmtId="0" fontId="0" fillId="3" borderId="0" xfId="0" applyFill="1"/>
    <xf numFmtId="0" fontId="44" fillId="3" borderId="37" xfId="2" applyFont="1" applyFill="1" applyBorder="1"/>
    <xf numFmtId="0" fontId="44" fillId="3" borderId="38" xfId="2" applyFont="1" applyFill="1" applyBorder="1"/>
    <xf numFmtId="0" fontId="44" fillId="3" borderId="39" xfId="2" applyFont="1" applyFill="1" applyBorder="1"/>
    <xf numFmtId="0" fontId="17" fillId="3" borderId="0" xfId="0" applyFont="1" applyFill="1" applyAlignment="1">
      <alignment vertical="center"/>
    </xf>
    <xf numFmtId="0" fontId="5" fillId="3" borderId="0" xfId="0" applyFont="1" applyFill="1"/>
    <xf numFmtId="0" fontId="34" fillId="3" borderId="0" xfId="0" applyFont="1" applyFill="1"/>
    <xf numFmtId="0" fontId="35" fillId="3" borderId="20" xfId="0" applyFont="1" applyFill="1" applyBorder="1" applyAlignment="1">
      <alignment horizontal="center" vertical="center" wrapText="1" readingOrder="1"/>
    </xf>
    <xf numFmtId="0" fontId="36" fillId="3" borderId="20" xfId="0" applyFont="1" applyFill="1" applyBorder="1" applyAlignment="1">
      <alignment horizontal="justify" vertical="center" wrapText="1" readingOrder="1"/>
    </xf>
    <xf numFmtId="9" fontId="35" fillId="3" borderId="29" xfId="0" applyNumberFormat="1" applyFont="1" applyFill="1" applyBorder="1" applyAlignment="1">
      <alignment horizontal="center" vertical="center" wrapText="1" readingOrder="1"/>
    </xf>
    <xf numFmtId="0" fontId="35" fillId="3" borderId="19" xfId="0" applyFont="1" applyFill="1" applyBorder="1" applyAlignment="1">
      <alignment horizontal="center" vertical="center" wrapText="1" readingOrder="1"/>
    </xf>
    <xf numFmtId="0" fontId="36" fillId="3" borderId="19" xfId="0" applyFont="1" applyFill="1" applyBorder="1" applyAlignment="1">
      <alignment horizontal="justify" vertical="center" wrapText="1" readingOrder="1"/>
    </xf>
    <xf numFmtId="9" fontId="35" fillId="3" borderId="24" xfId="0" applyNumberFormat="1" applyFont="1" applyFill="1" applyBorder="1" applyAlignment="1">
      <alignment horizontal="center" vertical="center" wrapText="1" readingOrder="1"/>
    </xf>
    <xf numFmtId="0" fontId="36" fillId="3" borderId="24" xfId="0" applyFont="1" applyFill="1" applyBorder="1" applyAlignment="1">
      <alignment horizontal="center" vertical="center" wrapText="1" readingOrder="1"/>
    </xf>
    <xf numFmtId="0" fontId="35" fillId="3" borderId="26" xfId="0" applyFont="1" applyFill="1" applyBorder="1" applyAlignment="1">
      <alignment horizontal="center" vertical="center" wrapText="1" readingOrder="1"/>
    </xf>
    <xf numFmtId="0" fontId="36" fillId="3" borderId="26" xfId="0" applyFont="1" applyFill="1" applyBorder="1" applyAlignment="1">
      <alignment horizontal="justify" vertical="center" wrapText="1" readingOrder="1"/>
    </xf>
    <xf numFmtId="0" fontId="36" fillId="3" borderId="27" xfId="0" applyFont="1" applyFill="1" applyBorder="1" applyAlignment="1">
      <alignment horizontal="center" vertical="center" wrapText="1" readingOrder="1"/>
    </xf>
    <xf numFmtId="0" fontId="41" fillId="3" borderId="0" xfId="0" applyFont="1" applyFill="1"/>
    <xf numFmtId="0" fontId="35" fillId="15" borderId="31" xfId="0" applyFont="1" applyFill="1" applyBorder="1" applyAlignment="1">
      <alignment horizontal="center" vertical="center" wrapText="1" readingOrder="1"/>
    </xf>
    <xf numFmtId="0" fontId="35" fillId="15" borderId="32" xfId="0" applyFont="1" applyFill="1" applyBorder="1" applyAlignment="1">
      <alignment horizontal="center" vertical="center" wrapText="1" readingOrder="1"/>
    </xf>
    <xf numFmtId="0" fontId="14" fillId="3" borderId="0" xfId="0" applyFont="1" applyFill="1"/>
    <xf numFmtId="0" fontId="29" fillId="3" borderId="0" xfId="0" applyFont="1" applyFill="1" applyAlignment="1">
      <alignment horizontal="center" vertical="center" wrapText="1"/>
    </xf>
    <xf numFmtId="0" fontId="13" fillId="3" borderId="0" xfId="0" applyFont="1" applyFill="1" applyAlignment="1">
      <alignment horizontal="justify" vertical="center" wrapText="1" readingOrder="1"/>
    </xf>
    <xf numFmtId="0" fontId="4" fillId="3" borderId="0" xfId="0" applyFont="1" applyFill="1" applyAlignment="1">
      <alignment vertical="center"/>
    </xf>
    <xf numFmtId="0" fontId="16" fillId="3" borderId="0" xfId="0" applyFont="1" applyFill="1"/>
    <xf numFmtId="0" fontId="4" fillId="3" borderId="0" xfId="0" applyFont="1" applyFill="1" applyAlignment="1">
      <alignment horizontal="left" vertical="center"/>
    </xf>
    <xf numFmtId="0" fontId="44" fillId="3" borderId="5" xfId="2" applyFont="1" applyFill="1" applyBorder="1"/>
    <xf numFmtId="0" fontId="49" fillId="3" borderId="0" xfId="0" applyFont="1" applyFill="1" applyAlignment="1">
      <alignment horizontal="left" vertical="center" wrapText="1"/>
    </xf>
    <xf numFmtId="0" fontId="50" fillId="3" borderId="0" xfId="0" applyFont="1" applyFill="1" applyAlignment="1">
      <alignment horizontal="left" vertical="top" wrapText="1"/>
    </xf>
    <xf numFmtId="0" fontId="44" fillId="3" borderId="0" xfId="2" applyFont="1" applyFill="1"/>
    <xf numFmtId="0" fontId="44" fillId="3" borderId="6" xfId="2" applyFont="1" applyFill="1" applyBorder="1"/>
    <xf numFmtId="0" fontId="44" fillId="3" borderId="7" xfId="2" applyFont="1" applyFill="1" applyBorder="1"/>
    <xf numFmtId="0" fontId="44" fillId="3" borderId="9" xfId="2" applyFont="1" applyFill="1" applyBorder="1"/>
    <xf numFmtId="0" fontId="44" fillId="3" borderId="8" xfId="2" applyFont="1" applyFill="1" applyBorder="1"/>
    <xf numFmtId="0" fontId="48" fillId="3" borderId="0" xfId="2" applyFont="1" applyFill="1" applyAlignment="1">
      <alignment horizontal="left" vertical="center" wrapText="1"/>
    </xf>
    <xf numFmtId="0" fontId="44" fillId="3" borderId="0" xfId="2" applyFont="1" applyFill="1" applyAlignment="1">
      <alignment horizontal="left" vertical="center" wrapText="1"/>
    </xf>
    <xf numFmtId="0" fontId="44" fillId="3" borderId="0" xfId="2" quotePrefix="1" applyFont="1" applyFill="1" applyAlignment="1">
      <alignment horizontal="left" vertical="center" wrapText="1"/>
    </xf>
    <xf numFmtId="0" fontId="46" fillId="3" borderId="5" xfId="2" quotePrefix="1" applyFont="1" applyFill="1" applyBorder="1" applyAlignment="1">
      <alignment horizontal="left" vertical="top" wrapText="1"/>
    </xf>
    <xf numFmtId="0" fontId="47" fillId="3" borderId="0" xfId="2" quotePrefix="1" applyFont="1" applyFill="1" applyAlignment="1">
      <alignment horizontal="left" vertical="top" wrapText="1"/>
    </xf>
    <xf numFmtId="0" fontId="47" fillId="3" borderId="6" xfId="2" quotePrefix="1" applyFont="1" applyFill="1" applyBorder="1" applyAlignment="1">
      <alignment horizontal="left" vertical="top" wrapText="1"/>
    </xf>
    <xf numFmtId="0" fontId="56" fillId="3" borderId="62" xfId="0" applyFont="1" applyFill="1" applyBorder="1" applyAlignment="1">
      <alignment horizontal="center" vertical="center"/>
    </xf>
    <xf numFmtId="0" fontId="0" fillId="3" borderId="0" xfId="0" applyFill="1" applyAlignment="1">
      <alignment horizontal="center"/>
    </xf>
    <xf numFmtId="0" fontId="56" fillId="3" borderId="0" xfId="0" applyFont="1" applyFill="1" applyAlignment="1">
      <alignment horizontal="center" vertical="center"/>
    </xf>
    <xf numFmtId="0" fontId="55" fillId="3" borderId="0" xfId="0" applyFont="1" applyFill="1" applyAlignment="1">
      <alignment horizontal="center" vertical="center"/>
    </xf>
    <xf numFmtId="9" fontId="1" fillId="0" borderId="19" xfId="0" applyNumberFormat="1" applyFont="1" applyBorder="1" applyAlignment="1" applyProtection="1">
      <alignment vertical="center" wrapText="1"/>
      <protection hidden="1"/>
    </xf>
    <xf numFmtId="9" fontId="1" fillId="0" borderId="26" xfId="0" applyNumberFormat="1" applyFont="1" applyBorder="1" applyAlignment="1" applyProtection="1">
      <alignment vertical="center" wrapText="1"/>
      <protection hidden="1"/>
    </xf>
    <xf numFmtId="0" fontId="4" fillId="0" borderId="38" xfId="0" applyFont="1" applyBorder="1" applyAlignment="1">
      <alignment vertical="center"/>
    </xf>
    <xf numFmtId="0" fontId="4" fillId="0" borderId="0" xfId="0" applyFont="1" applyAlignment="1">
      <alignment vertical="center"/>
    </xf>
    <xf numFmtId="0" fontId="0" fillId="0" borderId="0" xfId="0" applyAlignment="1">
      <alignment wrapText="1"/>
    </xf>
    <xf numFmtId="0" fontId="0" fillId="0" borderId="0" xfId="0" applyAlignment="1">
      <alignment textRotation="90"/>
    </xf>
    <xf numFmtId="0" fontId="0" fillId="0" borderId="0" xfId="0" applyAlignment="1">
      <alignment horizontal="center" wrapText="1"/>
    </xf>
    <xf numFmtId="0" fontId="4" fillId="0" borderId="76" xfId="0" applyFont="1" applyBorder="1" applyAlignment="1" applyProtection="1">
      <alignment horizontal="center" vertical="center"/>
      <protection hidden="1"/>
    </xf>
    <xf numFmtId="0" fontId="4" fillId="0" borderId="77" xfId="0" applyFont="1" applyBorder="1" applyAlignment="1" applyProtection="1">
      <alignment horizontal="center" vertical="center"/>
      <protection hidden="1"/>
    </xf>
    <xf numFmtId="0" fontId="55" fillId="3" borderId="0" xfId="0" applyFont="1" applyFill="1" applyAlignment="1">
      <alignment horizontal="center" vertical="center" wrapText="1"/>
    </xf>
    <xf numFmtId="0" fontId="0" fillId="3" borderId="0" xfId="0" applyFill="1" applyAlignment="1">
      <alignment horizontal="center" wrapText="1"/>
    </xf>
    <xf numFmtId="0" fontId="1" fillId="23" borderId="20" xfId="0" applyFont="1" applyFill="1" applyBorder="1" applyAlignment="1" applyProtection="1">
      <alignment horizontal="center" vertical="center"/>
      <protection hidden="1"/>
    </xf>
    <xf numFmtId="0" fontId="1" fillId="23" borderId="29" xfId="0" applyFont="1" applyFill="1" applyBorder="1" applyAlignment="1" applyProtection="1">
      <alignment horizontal="center" vertical="center" textRotation="90"/>
      <protection hidden="1"/>
    </xf>
    <xf numFmtId="164" fontId="1" fillId="23" borderId="70" xfId="1" applyNumberFormat="1" applyFont="1" applyFill="1" applyBorder="1" applyAlignment="1" applyProtection="1">
      <alignment horizontal="center" vertical="center"/>
      <protection hidden="1"/>
    </xf>
    <xf numFmtId="0" fontId="1" fillId="23" borderId="20" xfId="0" applyFont="1" applyFill="1" applyBorder="1" applyAlignment="1" applyProtection="1">
      <alignment horizontal="center" vertical="center" textRotation="90"/>
      <protection hidden="1"/>
    </xf>
    <xf numFmtId="0" fontId="1" fillId="23" borderId="19" xfId="0" applyFont="1" applyFill="1" applyBorder="1" applyAlignment="1" applyProtection="1">
      <alignment horizontal="center" vertical="center"/>
      <protection hidden="1"/>
    </xf>
    <xf numFmtId="0" fontId="1" fillId="23" borderId="24" xfId="0" applyFont="1" applyFill="1" applyBorder="1" applyAlignment="1" applyProtection="1">
      <alignment horizontal="center" vertical="center" textRotation="90"/>
      <protection hidden="1"/>
    </xf>
    <xf numFmtId="164" fontId="1" fillId="23" borderId="64" xfId="1" applyNumberFormat="1" applyFont="1" applyFill="1" applyBorder="1" applyAlignment="1" applyProtection="1">
      <alignment horizontal="center" vertical="center"/>
      <protection hidden="1"/>
    </xf>
    <xf numFmtId="0" fontId="1" fillId="23" borderId="19" xfId="0" applyFont="1" applyFill="1" applyBorder="1" applyAlignment="1" applyProtection="1">
      <alignment horizontal="center" vertical="center" textRotation="90"/>
      <protection hidden="1"/>
    </xf>
    <xf numFmtId="0" fontId="1" fillId="23" borderId="26" xfId="0" applyFont="1" applyFill="1" applyBorder="1" applyAlignment="1" applyProtection="1">
      <alignment horizontal="center" vertical="center"/>
      <protection hidden="1"/>
    </xf>
    <xf numFmtId="0" fontId="1" fillId="23" borderId="27" xfId="0" applyFont="1" applyFill="1" applyBorder="1" applyAlignment="1" applyProtection="1">
      <alignment horizontal="center" vertical="center" textRotation="90"/>
      <protection hidden="1"/>
    </xf>
    <xf numFmtId="0" fontId="1" fillId="23" borderId="26" xfId="0" applyFont="1" applyFill="1" applyBorder="1" applyAlignment="1" applyProtection="1">
      <alignment horizontal="center" vertical="center" textRotation="90"/>
      <protection hidden="1"/>
    </xf>
    <xf numFmtId="0" fontId="0" fillId="23" borderId="28" xfId="0" applyFill="1" applyBorder="1" applyAlignment="1" applyProtection="1">
      <alignment horizontal="center" vertical="center" wrapText="1"/>
      <protection locked="0" hidden="1"/>
    </xf>
    <xf numFmtId="0" fontId="0" fillId="23" borderId="55" xfId="0" applyFill="1" applyBorder="1" applyAlignment="1" applyProtection="1">
      <alignment horizontal="center" vertical="center" textRotation="90" wrapText="1"/>
      <protection hidden="1"/>
    </xf>
    <xf numFmtId="0" fontId="1" fillId="23" borderId="28" xfId="0" applyFont="1" applyFill="1" applyBorder="1" applyAlignment="1" applyProtection="1">
      <alignment horizontal="center" vertical="center"/>
      <protection hidden="1"/>
    </xf>
    <xf numFmtId="0" fontId="1" fillId="0" borderId="69" xfId="0" applyFont="1" applyBorder="1" applyAlignment="1" applyProtection="1">
      <alignment horizontal="center" vertical="center" textRotation="90"/>
      <protection locked="0" hidden="1"/>
    </xf>
    <xf numFmtId="0" fontId="0" fillId="23" borderId="23" xfId="0" applyFill="1" applyBorder="1" applyAlignment="1" applyProtection="1">
      <alignment horizontal="center" vertical="center" wrapText="1"/>
      <protection locked="0" hidden="1"/>
    </xf>
    <xf numFmtId="0" fontId="0" fillId="23" borderId="19" xfId="0" applyFill="1" applyBorder="1" applyAlignment="1" applyProtection="1">
      <alignment vertical="center" wrapText="1"/>
      <protection hidden="1"/>
    </xf>
    <xf numFmtId="0" fontId="0" fillId="23" borderId="63" xfId="0" applyFill="1" applyBorder="1" applyAlignment="1" applyProtection="1">
      <alignment horizontal="center" vertical="center" textRotation="90" wrapText="1"/>
      <protection hidden="1"/>
    </xf>
    <xf numFmtId="0" fontId="1" fillId="23" borderId="23" xfId="0" applyFont="1" applyFill="1" applyBorder="1" applyAlignment="1" applyProtection="1">
      <alignment horizontal="center" vertical="center"/>
      <protection hidden="1"/>
    </xf>
    <xf numFmtId="0" fontId="6" fillId="0" borderId="19" xfId="0" applyFont="1" applyBorder="1" applyAlignment="1" applyProtection="1">
      <alignment horizontal="center" vertical="center" wrapText="1"/>
      <protection locked="0" hidden="1"/>
    </xf>
    <xf numFmtId="0" fontId="1" fillId="0" borderId="19" xfId="0" applyFont="1" applyBorder="1" applyAlignment="1" applyProtection="1">
      <alignment horizontal="center" vertical="center" textRotation="90"/>
      <protection locked="0" hidden="1"/>
    </xf>
    <xf numFmtId="0" fontId="1" fillId="0" borderId="62" xfId="0" applyFont="1" applyBorder="1" applyAlignment="1" applyProtection="1">
      <alignment horizontal="center" vertical="center" textRotation="90"/>
      <protection locked="0" hidden="1"/>
    </xf>
    <xf numFmtId="0" fontId="0" fillId="23" borderId="25" xfId="0" applyFill="1" applyBorder="1" applyAlignment="1" applyProtection="1">
      <alignment horizontal="center" vertical="center" wrapText="1"/>
      <protection locked="0" hidden="1"/>
    </xf>
    <xf numFmtId="0" fontId="1" fillId="23" borderId="25" xfId="0" applyFont="1" applyFill="1" applyBorder="1" applyAlignment="1" applyProtection="1">
      <alignment horizontal="center" vertical="center"/>
      <protection hidden="1"/>
    </xf>
    <xf numFmtId="0" fontId="6" fillId="0" borderId="26" xfId="0" applyFont="1" applyBorder="1" applyAlignment="1" applyProtection="1">
      <alignment horizontal="center" vertical="center" wrapText="1"/>
      <protection locked="0" hidden="1"/>
    </xf>
    <xf numFmtId="0" fontId="1" fillId="0" borderId="26" xfId="0" applyFont="1" applyBorder="1" applyAlignment="1" applyProtection="1">
      <alignment horizontal="center" vertical="center" textRotation="90"/>
      <protection locked="0" hidden="1"/>
    </xf>
    <xf numFmtId="0" fontId="1" fillId="0" borderId="75" xfId="0" applyFont="1" applyBorder="1" applyAlignment="1" applyProtection="1">
      <alignment horizontal="center" vertical="center" textRotation="90"/>
      <protection locked="0" hidden="1"/>
    </xf>
    <xf numFmtId="0" fontId="1" fillId="0" borderId="23" xfId="0" applyFont="1" applyBorder="1" applyAlignment="1" applyProtection="1">
      <alignment horizontal="center" vertical="center"/>
      <protection hidden="1"/>
    </xf>
    <xf numFmtId="0" fontId="1" fillId="0" borderId="19" xfId="0" applyFont="1" applyBorder="1" applyAlignment="1" applyProtection="1">
      <alignment horizontal="center" vertical="center" wrapText="1"/>
      <protection locked="0" hidden="1"/>
    </xf>
    <xf numFmtId="0" fontId="2" fillId="0" borderId="19" xfId="0" applyFont="1" applyBorder="1" applyAlignment="1" applyProtection="1">
      <alignment horizontal="center" vertical="center" wrapText="1"/>
      <protection locked="0" hidden="1"/>
    </xf>
    <xf numFmtId="0" fontId="1" fillId="0" borderId="62" xfId="0" applyFont="1" applyBorder="1" applyAlignment="1" applyProtection="1">
      <alignment horizontal="center" vertical="center" wrapText="1"/>
      <protection locked="0" hidden="1"/>
    </xf>
    <xf numFmtId="0" fontId="1" fillId="0" borderId="23" xfId="0" applyFont="1" applyBorder="1" applyAlignment="1" applyProtection="1">
      <alignment horizontal="center" vertical="center"/>
      <protection locked="0" hidden="1"/>
    </xf>
    <xf numFmtId="9" fontId="1" fillId="0" borderId="23" xfId="0" applyNumberFormat="1" applyFont="1" applyBorder="1" applyAlignment="1" applyProtection="1">
      <alignment horizontal="center" vertical="center" wrapText="1"/>
      <protection locked="0" hidden="1"/>
    </xf>
    <xf numFmtId="0" fontId="1" fillId="0" borderId="25" xfId="0" applyFont="1" applyBorder="1" applyAlignment="1" applyProtection="1">
      <alignment horizontal="center" vertical="center"/>
      <protection hidden="1"/>
    </xf>
    <xf numFmtId="0" fontId="1" fillId="0" borderId="26" xfId="0" applyFont="1" applyBorder="1" applyAlignment="1" applyProtection="1">
      <alignment horizontal="center" vertical="center" wrapText="1"/>
      <protection locked="0" hidden="1"/>
    </xf>
    <xf numFmtId="0" fontId="2" fillId="0" borderId="26" xfId="0" applyFont="1" applyBorder="1" applyAlignment="1" applyProtection="1">
      <alignment horizontal="center" vertical="center" wrapText="1"/>
      <protection locked="0" hidden="1"/>
    </xf>
    <xf numFmtId="0" fontId="1" fillId="0" borderId="75" xfId="0" applyFont="1" applyBorder="1" applyAlignment="1" applyProtection="1">
      <alignment horizontal="center" vertical="center" wrapText="1"/>
      <protection locked="0" hidden="1"/>
    </xf>
    <xf numFmtId="0" fontId="1" fillId="0" borderId="25" xfId="0" applyFont="1" applyBorder="1" applyAlignment="1" applyProtection="1">
      <alignment horizontal="center" vertical="center"/>
      <protection locked="0" hidden="1"/>
    </xf>
    <xf numFmtId="9" fontId="1" fillId="0" borderId="25" xfId="0" applyNumberFormat="1" applyFont="1" applyBorder="1" applyAlignment="1" applyProtection="1">
      <alignment horizontal="center" vertical="center" wrapText="1"/>
      <protection locked="0" hidden="1"/>
    </xf>
    <xf numFmtId="0" fontId="4" fillId="23" borderId="19" xfId="0" applyFont="1" applyFill="1" applyBorder="1" applyAlignment="1" applyProtection="1">
      <alignment horizontal="center" vertical="center" wrapText="1"/>
      <protection hidden="1"/>
    </xf>
    <xf numFmtId="9" fontId="1" fillId="23" borderId="24" xfId="0" applyNumberFormat="1" applyFont="1" applyFill="1" applyBorder="1" applyAlignment="1" applyProtection="1">
      <alignment horizontal="center" vertical="center" wrapText="1"/>
      <protection hidden="1"/>
    </xf>
    <xf numFmtId="0" fontId="4" fillId="23" borderId="26" xfId="0" applyFont="1" applyFill="1" applyBorder="1" applyAlignment="1" applyProtection="1">
      <alignment horizontal="center" vertical="center" wrapText="1"/>
      <protection hidden="1"/>
    </xf>
    <xf numFmtId="9" fontId="1" fillId="23" borderId="27" xfId="0" applyNumberFormat="1" applyFont="1" applyFill="1" applyBorder="1" applyAlignment="1" applyProtection="1">
      <alignment horizontal="center" vertical="center" wrapText="1"/>
      <protection hidden="1"/>
    </xf>
    <xf numFmtId="0" fontId="6" fillId="0" borderId="20" xfId="0" applyFont="1" applyBorder="1" applyAlignment="1" applyProtection="1">
      <alignment horizontal="center" vertical="center" wrapText="1"/>
      <protection locked="0" hidden="1"/>
    </xf>
    <xf numFmtId="0" fontId="4" fillId="19" borderId="78" xfId="0" applyFont="1" applyFill="1" applyBorder="1" applyAlignment="1">
      <alignment horizontal="center" vertical="center" textRotation="90"/>
    </xf>
    <xf numFmtId="0" fontId="4" fillId="19" borderId="78" xfId="0" applyFont="1" applyFill="1" applyBorder="1" applyAlignment="1">
      <alignment horizontal="center" vertical="center" textRotation="90" wrapText="1"/>
    </xf>
    <xf numFmtId="0" fontId="64" fillId="3" borderId="62" xfId="0" applyFont="1" applyFill="1" applyBorder="1" applyAlignment="1">
      <alignment horizontal="center" vertical="center"/>
    </xf>
    <xf numFmtId="0" fontId="3" fillId="0" borderId="19" xfId="0" applyFont="1" applyBorder="1" applyAlignment="1">
      <alignment horizontal="center" vertical="center" wrapText="1"/>
    </xf>
    <xf numFmtId="0" fontId="72" fillId="0" borderId="19" xfId="0" applyFont="1" applyBorder="1" applyAlignment="1">
      <alignment horizontal="center" vertical="center" wrapText="1"/>
    </xf>
    <xf numFmtId="0" fontId="36" fillId="0" borderId="19" xfId="0" applyFont="1" applyBorder="1" applyAlignment="1">
      <alignment horizontal="center" vertical="center" wrapText="1"/>
    </xf>
    <xf numFmtId="9" fontId="1" fillId="0" borderId="19" xfId="0" applyNumberFormat="1" applyFont="1" applyBorder="1" applyAlignment="1" applyProtection="1">
      <alignment horizontal="center" vertical="center" wrapText="1"/>
      <protection hidden="1"/>
    </xf>
    <xf numFmtId="0" fontId="1" fillId="3" borderId="0" xfId="0" applyFont="1" applyFill="1" applyAlignment="1">
      <alignment horizontal="center" vertical="center"/>
    </xf>
    <xf numFmtId="0" fontId="71" fillId="0" borderId="19" xfId="0" applyFont="1" applyBorder="1" applyAlignment="1">
      <alignment horizontal="center" vertical="center" wrapText="1"/>
    </xf>
    <xf numFmtId="0" fontId="0" fillId="23" borderId="20" xfId="0" applyFill="1" applyBorder="1" applyAlignment="1" applyProtection="1">
      <alignment horizontal="center" vertical="center" wrapText="1"/>
      <protection hidden="1"/>
    </xf>
    <xf numFmtId="0" fontId="0" fillId="23" borderId="19" xfId="0" applyFill="1" applyBorder="1" applyAlignment="1" applyProtection="1">
      <alignment horizontal="center" vertical="center" wrapText="1"/>
      <protection hidden="1"/>
    </xf>
    <xf numFmtId="0" fontId="0" fillId="3" borderId="61" xfId="0" applyFill="1" applyBorder="1" applyAlignment="1">
      <alignment horizontal="center"/>
    </xf>
    <xf numFmtId="0" fontId="0" fillId="3" borderId="20" xfId="0" applyFill="1" applyBorder="1" applyAlignment="1">
      <alignment horizontal="center"/>
    </xf>
    <xf numFmtId="0" fontId="55" fillId="3" borderId="61" xfId="0" applyFont="1" applyFill="1" applyBorder="1" applyAlignment="1">
      <alignment horizontal="center" vertical="center" wrapText="1"/>
    </xf>
    <xf numFmtId="0" fontId="55" fillId="3" borderId="20" xfId="0" applyFont="1" applyFill="1" applyBorder="1" applyAlignment="1">
      <alignment horizontal="center" vertical="center"/>
    </xf>
    <xf numFmtId="0" fontId="56" fillId="3" borderId="62" xfId="0" applyFont="1" applyFill="1" applyBorder="1" applyAlignment="1">
      <alignment horizontal="center" vertical="center"/>
    </xf>
    <xf numFmtId="0" fontId="56" fillId="3" borderId="63" xfId="0" applyFont="1" applyFill="1" applyBorder="1" applyAlignment="1">
      <alignment horizontal="center" vertical="center"/>
    </xf>
    <xf numFmtId="0" fontId="56" fillId="3" borderId="64" xfId="0" applyFont="1" applyFill="1" applyBorder="1" applyAlignment="1">
      <alignment horizontal="center" vertical="center"/>
    </xf>
    <xf numFmtId="0" fontId="45" fillId="14" borderId="34" xfId="2" applyFont="1" applyFill="1" applyBorder="1" applyAlignment="1">
      <alignment horizontal="center" vertical="center" wrapText="1"/>
    </xf>
    <xf numFmtId="0" fontId="45" fillId="14" borderId="35" xfId="2" applyFont="1" applyFill="1" applyBorder="1" applyAlignment="1">
      <alignment horizontal="center" vertical="center" wrapText="1"/>
    </xf>
    <xf numFmtId="0" fontId="45" fillId="14" borderId="36" xfId="2" applyFont="1" applyFill="1" applyBorder="1" applyAlignment="1">
      <alignment horizontal="center" vertical="center" wrapText="1"/>
    </xf>
    <xf numFmtId="0" fontId="44" fillId="0" borderId="5" xfId="2" quotePrefix="1" applyFont="1" applyBorder="1" applyAlignment="1">
      <alignment horizontal="left" vertical="center" wrapText="1"/>
    </xf>
    <xf numFmtId="0" fontId="44" fillId="0" borderId="0" xfId="2" quotePrefix="1" applyFont="1" applyAlignment="1">
      <alignment horizontal="left" vertical="center" wrapText="1"/>
    </xf>
    <xf numFmtId="0" fontId="44" fillId="0" borderId="6" xfId="2" quotePrefix="1" applyFont="1" applyBorder="1" applyAlignment="1">
      <alignment horizontal="left" vertical="center" wrapText="1"/>
    </xf>
    <xf numFmtId="0" fontId="44" fillId="0" borderId="54" xfId="2" quotePrefix="1" applyFont="1" applyBorder="1" applyAlignment="1">
      <alignment horizontal="left" vertical="center" wrapText="1"/>
    </xf>
    <xf numFmtId="0" fontId="44" fillId="0" borderId="55" xfId="2" quotePrefix="1" applyFont="1" applyBorder="1" applyAlignment="1">
      <alignment horizontal="left" vertical="center" wrapText="1"/>
    </xf>
    <xf numFmtId="0" fontId="44" fillId="0" borderId="56" xfId="2" quotePrefix="1" applyFont="1" applyBorder="1" applyAlignment="1">
      <alignment horizontal="left" vertical="center" wrapText="1"/>
    </xf>
    <xf numFmtId="0" fontId="46" fillId="3" borderId="37" xfId="2" quotePrefix="1" applyFont="1" applyFill="1" applyBorder="1" applyAlignment="1">
      <alignment horizontal="left" vertical="top" wrapText="1"/>
    </xf>
    <xf numFmtId="0" fontId="47" fillId="3" borderId="38" xfId="2" quotePrefix="1" applyFont="1" applyFill="1" applyBorder="1" applyAlignment="1">
      <alignment horizontal="left" vertical="top" wrapText="1"/>
    </xf>
    <xf numFmtId="0" fontId="47" fillId="3" borderId="39" xfId="2" quotePrefix="1" applyFont="1" applyFill="1" applyBorder="1" applyAlignment="1">
      <alignment horizontal="left" vertical="top" wrapText="1"/>
    </xf>
    <xf numFmtId="0" fontId="44" fillId="0" borderId="5" xfId="2" quotePrefix="1" applyFont="1" applyBorder="1" applyAlignment="1">
      <alignment horizontal="left" vertical="top" wrapText="1"/>
    </xf>
    <xf numFmtId="0" fontId="44" fillId="0" borderId="0" xfId="2" quotePrefix="1" applyFont="1" applyAlignment="1">
      <alignment horizontal="left" vertical="top" wrapText="1"/>
    </xf>
    <xf numFmtId="0" fontId="44" fillId="0" borderId="6" xfId="2" quotePrefix="1" applyFont="1" applyBorder="1" applyAlignment="1">
      <alignment horizontal="left" vertical="top" wrapText="1"/>
    </xf>
    <xf numFmtId="0" fontId="49" fillId="14" borderId="40" xfId="3" applyFont="1" applyFill="1" applyBorder="1" applyAlignment="1">
      <alignment horizontal="center" vertical="center" wrapText="1"/>
    </xf>
    <xf numFmtId="0" fontId="49" fillId="14" borderId="41" xfId="3" applyFont="1" applyFill="1" applyBorder="1" applyAlignment="1">
      <alignment horizontal="center" vertical="center" wrapText="1"/>
    </xf>
    <xf numFmtId="0" fontId="49" fillId="14" borderId="42" xfId="2" applyFont="1" applyFill="1" applyBorder="1" applyAlignment="1">
      <alignment horizontal="center" vertical="center"/>
    </xf>
    <xf numFmtId="0" fontId="49" fillId="14" borderId="43" xfId="2" applyFont="1" applyFill="1" applyBorder="1" applyAlignment="1">
      <alignment horizontal="center" vertical="center"/>
    </xf>
    <xf numFmtId="0" fontId="2" fillId="3" borderId="54" xfId="2" quotePrefix="1" applyFont="1" applyFill="1" applyBorder="1" applyAlignment="1">
      <alignment horizontal="justify" vertical="center" wrapText="1"/>
    </xf>
    <xf numFmtId="0" fontId="2" fillId="3" borderId="55" xfId="2" quotePrefix="1" applyFont="1" applyFill="1" applyBorder="1" applyAlignment="1">
      <alignment horizontal="justify" vertical="center" wrapText="1"/>
    </xf>
    <xf numFmtId="0" fontId="2" fillId="3" borderId="56" xfId="2" quotePrefix="1" applyFont="1" applyFill="1" applyBorder="1" applyAlignment="1">
      <alignment horizontal="justify" vertical="center" wrapText="1"/>
    </xf>
    <xf numFmtId="0" fontId="49" fillId="3" borderId="44" xfId="3" applyFont="1" applyFill="1" applyBorder="1" applyAlignment="1">
      <alignment horizontal="left" vertical="top" wrapText="1" readingOrder="1"/>
    </xf>
    <xf numFmtId="0" fontId="49" fillId="3" borderId="45" xfId="3" applyFont="1" applyFill="1" applyBorder="1" applyAlignment="1">
      <alignment horizontal="left" vertical="top" wrapText="1" readingOrder="1"/>
    </xf>
    <xf numFmtId="0" fontId="50" fillId="3" borderId="46" xfId="2" applyFont="1" applyFill="1" applyBorder="1" applyAlignment="1">
      <alignment horizontal="justify" vertical="center" wrapText="1"/>
    </xf>
    <xf numFmtId="0" fontId="50" fillId="3" borderId="47" xfId="2" applyFont="1" applyFill="1" applyBorder="1" applyAlignment="1">
      <alignment horizontal="justify" vertical="center" wrapText="1"/>
    </xf>
    <xf numFmtId="0" fontId="49" fillId="3" borderId="48" xfId="0" applyFont="1" applyFill="1" applyBorder="1" applyAlignment="1">
      <alignment horizontal="left" vertical="center" wrapText="1"/>
    </xf>
    <xf numFmtId="0" fontId="49" fillId="3" borderId="49" xfId="0" applyFont="1" applyFill="1" applyBorder="1" applyAlignment="1">
      <alignment horizontal="left" vertical="center" wrapText="1"/>
    </xf>
    <xf numFmtId="0" fontId="50" fillId="3" borderId="50" xfId="2" applyFont="1" applyFill="1" applyBorder="1" applyAlignment="1">
      <alignment horizontal="justify" vertical="center" wrapText="1"/>
    </xf>
    <xf numFmtId="0" fontId="50" fillId="3" borderId="51" xfId="2" applyFont="1" applyFill="1" applyBorder="1" applyAlignment="1">
      <alignment horizontal="justify" vertical="center" wrapText="1"/>
    </xf>
    <xf numFmtId="0" fontId="44" fillId="3" borderId="5" xfId="2" applyFont="1" applyFill="1" applyBorder="1" applyAlignment="1">
      <alignment horizontal="left" vertical="top" wrapText="1"/>
    </xf>
    <xf numFmtId="0" fontId="44" fillId="3" borderId="0" xfId="2" applyFont="1" applyFill="1" applyAlignment="1">
      <alignment horizontal="left" vertical="top" wrapText="1"/>
    </xf>
    <xf numFmtId="0" fontId="44" fillId="3" borderId="6" xfId="2" applyFont="1" applyFill="1" applyBorder="1" applyAlignment="1">
      <alignment horizontal="left" vertical="top" wrapText="1"/>
    </xf>
    <xf numFmtId="0" fontId="49" fillId="3" borderId="57" xfId="0" applyFont="1" applyFill="1" applyBorder="1" applyAlignment="1">
      <alignment horizontal="left" vertical="center" wrapText="1"/>
    </xf>
    <xf numFmtId="0" fontId="49" fillId="3" borderId="58" xfId="0" applyFont="1" applyFill="1" applyBorder="1" applyAlignment="1">
      <alignment horizontal="left" vertical="center" wrapText="1"/>
    </xf>
    <xf numFmtId="0" fontId="49" fillId="3" borderId="59" xfId="0" applyFont="1" applyFill="1" applyBorder="1" applyAlignment="1">
      <alignment horizontal="left" vertical="center" wrapText="1"/>
    </xf>
    <xf numFmtId="0" fontId="49" fillId="3" borderId="60" xfId="0" applyFont="1" applyFill="1" applyBorder="1" applyAlignment="1">
      <alignment horizontal="left" vertical="center" wrapText="1"/>
    </xf>
    <xf numFmtId="0" fontId="50" fillId="3" borderId="52" xfId="0" applyFont="1" applyFill="1" applyBorder="1" applyAlignment="1">
      <alignment horizontal="justify" vertical="center" wrapText="1"/>
    </xf>
    <xf numFmtId="0" fontId="50" fillId="3" borderId="53" xfId="0" applyFont="1" applyFill="1" applyBorder="1" applyAlignment="1">
      <alignment horizontal="justify" vertical="center" wrapText="1"/>
    </xf>
    <xf numFmtId="0" fontId="4" fillId="19" borderId="30" xfId="0" applyFont="1" applyFill="1" applyBorder="1" applyAlignment="1">
      <alignment horizontal="center" vertical="center"/>
    </xf>
    <xf numFmtId="0" fontId="4" fillId="19" borderId="31" xfId="0" applyFont="1" applyFill="1" applyBorder="1" applyAlignment="1">
      <alignment horizontal="center" vertical="center"/>
    </xf>
    <xf numFmtId="0" fontId="4" fillId="19" borderId="32" xfId="0" applyFont="1" applyFill="1" applyBorder="1" applyAlignment="1">
      <alignment horizontal="center" vertical="center"/>
    </xf>
    <xf numFmtId="0" fontId="64" fillId="3" borderId="62" xfId="0" applyFont="1" applyFill="1" applyBorder="1" applyAlignment="1">
      <alignment horizontal="center" vertical="center"/>
    </xf>
    <xf numFmtId="0" fontId="64" fillId="3" borderId="63" xfId="0" applyFont="1" applyFill="1" applyBorder="1" applyAlignment="1">
      <alignment horizontal="center" vertical="center"/>
    </xf>
    <xf numFmtId="0" fontId="64" fillId="3" borderId="64" xfId="0" applyFont="1" applyFill="1" applyBorder="1" applyAlignment="1">
      <alignment horizontal="center" vertical="center"/>
    </xf>
    <xf numFmtId="0" fontId="67" fillId="3" borderId="67" xfId="0" applyFont="1" applyFill="1" applyBorder="1" applyAlignment="1">
      <alignment horizontal="center" vertical="center" wrapText="1"/>
    </xf>
    <xf numFmtId="0" fontId="67" fillId="3" borderId="68" xfId="0" applyFont="1" applyFill="1" applyBorder="1" applyAlignment="1">
      <alignment horizontal="center" vertical="center" wrapText="1"/>
    </xf>
    <xf numFmtId="0" fontId="67" fillId="3" borderId="69" xfId="0" applyFont="1" applyFill="1" applyBorder="1" applyAlignment="1">
      <alignment horizontal="center" vertical="center" wrapText="1"/>
    </xf>
    <xf numFmtId="0" fontId="67" fillId="3" borderId="70" xfId="0" applyFont="1" applyFill="1" applyBorder="1" applyAlignment="1">
      <alignment horizontal="center" vertical="center" wrapText="1"/>
    </xf>
    <xf numFmtId="0" fontId="8" fillId="3" borderId="62" xfId="0" applyFont="1" applyFill="1" applyBorder="1" applyAlignment="1" applyProtection="1">
      <alignment horizontal="center" vertical="center"/>
      <protection locked="0"/>
    </xf>
    <xf numFmtId="0" fontId="8" fillId="3" borderId="63" xfId="0" applyFont="1" applyFill="1" applyBorder="1" applyAlignment="1" applyProtection="1">
      <alignment horizontal="center" vertical="center"/>
      <protection locked="0"/>
    </xf>
    <xf numFmtId="0" fontId="8" fillId="3" borderId="64" xfId="0" applyFont="1" applyFill="1" applyBorder="1" applyAlignment="1" applyProtection="1">
      <alignment horizontal="center" vertical="center"/>
      <protection locked="0"/>
    </xf>
    <xf numFmtId="14" fontId="8" fillId="3" borderId="19" xfId="0" applyNumberFormat="1" applyFont="1" applyFill="1" applyBorder="1" applyAlignment="1" applyProtection="1">
      <alignment horizontal="center" vertical="center"/>
      <protection locked="0"/>
    </xf>
    <xf numFmtId="0" fontId="8" fillId="3" borderId="19" xfId="0" applyFont="1" applyFill="1" applyBorder="1" applyAlignment="1" applyProtection="1">
      <alignment horizontal="center" vertical="center"/>
      <protection locked="0"/>
    </xf>
    <xf numFmtId="0" fontId="24" fillId="18" borderId="19" xfId="0" applyFont="1" applyFill="1" applyBorder="1" applyAlignment="1">
      <alignment horizontal="center" vertical="center"/>
    </xf>
    <xf numFmtId="0" fontId="0" fillId="3" borderId="62" xfId="0" applyFill="1" applyBorder="1" applyAlignment="1">
      <alignment horizontal="center"/>
    </xf>
    <xf numFmtId="0" fontId="0" fillId="3" borderId="63" xfId="0" applyFill="1" applyBorder="1" applyAlignment="1">
      <alignment horizontal="center"/>
    </xf>
    <xf numFmtId="0" fontId="0" fillId="3" borderId="64" xfId="0" applyFill="1" applyBorder="1" applyAlignment="1">
      <alignment horizontal="center"/>
    </xf>
    <xf numFmtId="0" fontId="0" fillId="3" borderId="67" xfId="0" applyFill="1" applyBorder="1" applyAlignment="1">
      <alignment horizontal="center"/>
    </xf>
    <xf numFmtId="0" fontId="0" fillId="3" borderId="68" xfId="0" applyFill="1" applyBorder="1" applyAlignment="1">
      <alignment horizontal="center"/>
    </xf>
    <xf numFmtId="0" fontId="0" fillId="3" borderId="69" xfId="0" applyFill="1" applyBorder="1" applyAlignment="1">
      <alignment horizontal="center"/>
    </xf>
    <xf numFmtId="0" fontId="0" fillId="3" borderId="70" xfId="0" applyFill="1" applyBorder="1" applyAlignment="1">
      <alignment horizontal="center"/>
    </xf>
    <xf numFmtId="0" fontId="24" fillId="18" borderId="19" xfId="0" applyFont="1" applyFill="1" applyBorder="1" applyAlignment="1">
      <alignment horizontal="center" vertical="center" wrapText="1"/>
    </xf>
    <xf numFmtId="0" fontId="4" fillId="19" borderId="21" xfId="0" applyFont="1" applyFill="1" applyBorder="1" applyAlignment="1">
      <alignment horizontal="center" vertical="center"/>
    </xf>
    <xf numFmtId="0" fontId="4" fillId="19" borderId="22" xfId="0" applyFont="1" applyFill="1" applyBorder="1" applyAlignment="1">
      <alignment horizontal="center" vertical="center"/>
    </xf>
    <xf numFmtId="0" fontId="24" fillId="18" borderId="61" xfId="0" applyFont="1" applyFill="1" applyBorder="1" applyAlignment="1">
      <alignment horizontal="center" vertical="center"/>
    </xf>
    <xf numFmtId="0" fontId="24" fillId="18" borderId="20" xfId="0" applyFont="1" applyFill="1" applyBorder="1" applyAlignment="1">
      <alignment horizontal="center" vertical="center"/>
    </xf>
    <xf numFmtId="0" fontId="1" fillId="0" borderId="74" xfId="0" applyFont="1" applyBorder="1" applyAlignment="1">
      <alignment horizontal="center" vertical="center"/>
    </xf>
    <xf numFmtId="0" fontId="1" fillId="0" borderId="0" xfId="0" applyFont="1" applyAlignment="1">
      <alignment horizontal="center" vertical="center"/>
    </xf>
    <xf numFmtId="0" fontId="1" fillId="0" borderId="69" xfId="0" applyFont="1" applyBorder="1" applyAlignment="1">
      <alignment horizontal="center" vertical="center" wrapText="1"/>
    </xf>
    <xf numFmtId="0" fontId="1" fillId="0" borderId="55" xfId="0" applyFont="1" applyBorder="1" applyAlignment="1">
      <alignment horizontal="center" vertical="center" wrapText="1"/>
    </xf>
    <xf numFmtId="0" fontId="1" fillId="0" borderId="70" xfId="0" applyFont="1" applyBorder="1" applyAlignment="1">
      <alignment horizontal="center" vertical="center" wrapText="1"/>
    </xf>
    <xf numFmtId="0" fontId="4" fillId="21" borderId="71" xfId="0" applyFont="1" applyFill="1" applyBorder="1" applyAlignment="1">
      <alignment horizontal="center" vertical="center" wrapText="1"/>
    </xf>
    <xf numFmtId="0" fontId="4" fillId="21" borderId="23" xfId="0" applyFont="1" applyFill="1" applyBorder="1" applyAlignment="1">
      <alignment horizontal="center" vertical="center" wrapText="1"/>
    </xf>
    <xf numFmtId="0" fontId="4" fillId="21" borderId="73" xfId="0" applyFont="1" applyFill="1" applyBorder="1" applyAlignment="1">
      <alignment horizontal="center" vertical="center" wrapText="1"/>
    </xf>
    <xf numFmtId="0" fontId="4" fillId="21" borderId="19" xfId="0" applyFont="1" applyFill="1" applyBorder="1" applyAlignment="1">
      <alignment horizontal="center" vertical="center" wrapText="1"/>
    </xf>
    <xf numFmtId="0" fontId="4" fillId="21" borderId="19" xfId="0" applyFont="1" applyFill="1" applyBorder="1" applyAlignment="1">
      <alignment horizontal="center" vertical="center"/>
    </xf>
    <xf numFmtId="0" fontId="4" fillId="21" borderId="72" xfId="0" applyFont="1" applyFill="1" applyBorder="1" applyAlignment="1">
      <alignment horizontal="center" vertical="center"/>
    </xf>
    <xf numFmtId="0" fontId="4" fillId="21" borderId="24" xfId="0" applyFont="1" applyFill="1" applyBorder="1" applyAlignment="1">
      <alignment horizontal="center" vertical="center"/>
    </xf>
    <xf numFmtId="0" fontId="4" fillId="19" borderId="56" xfId="0" applyFont="1" applyFill="1" applyBorder="1" applyAlignment="1">
      <alignment horizontal="center" vertical="center" wrapText="1"/>
    </xf>
    <xf numFmtId="0" fontId="4" fillId="19" borderId="76" xfId="0" applyFont="1" applyFill="1" applyBorder="1" applyAlignment="1">
      <alignment horizontal="center" vertical="center" wrapText="1"/>
    </xf>
    <xf numFmtId="0" fontId="24" fillId="19" borderId="28" xfId="0" applyFont="1" applyFill="1" applyBorder="1" applyAlignment="1">
      <alignment horizontal="center" vertical="center" textRotation="90"/>
    </xf>
    <xf numFmtId="0" fontId="24" fillId="19" borderId="23" xfId="0" applyFont="1" applyFill="1" applyBorder="1" applyAlignment="1">
      <alignment horizontal="center" vertical="center" textRotation="90"/>
    </xf>
    <xf numFmtId="0" fontId="4" fillId="19" borderId="20" xfId="0" applyFont="1" applyFill="1" applyBorder="1" applyAlignment="1">
      <alignment horizontal="center" vertical="center"/>
    </xf>
    <xf numFmtId="0" fontId="4" fillId="19" borderId="19" xfId="0" applyFont="1" applyFill="1" applyBorder="1" applyAlignment="1">
      <alignment horizontal="center" vertical="center"/>
    </xf>
    <xf numFmtId="0" fontId="4" fillId="19" borderId="20" xfId="0" applyFont="1" applyFill="1" applyBorder="1" applyAlignment="1">
      <alignment horizontal="center" vertical="center" wrapText="1"/>
    </xf>
    <xf numFmtId="0" fontId="4" fillId="19" borderId="19" xfId="0" applyFont="1" applyFill="1" applyBorder="1" applyAlignment="1">
      <alignment horizontal="center" vertical="center" wrapText="1"/>
    </xf>
    <xf numFmtId="0" fontId="4" fillId="19" borderId="69" xfId="0" applyFont="1" applyFill="1" applyBorder="1" applyAlignment="1">
      <alignment horizontal="center" vertical="center" wrapText="1"/>
    </xf>
    <xf numFmtId="0" fontId="4" fillId="19" borderId="62" xfId="0" applyFont="1" applyFill="1" applyBorder="1" applyAlignment="1">
      <alignment horizontal="center" vertical="center" wrapText="1"/>
    </xf>
    <xf numFmtId="0" fontId="4" fillId="20" borderId="71" xfId="0" applyFont="1" applyFill="1" applyBorder="1" applyAlignment="1">
      <alignment horizontal="center" vertical="center" wrapText="1"/>
    </xf>
    <xf numFmtId="0" fontId="4" fillId="20" borderId="23" xfId="0" applyFont="1" applyFill="1" applyBorder="1" applyAlignment="1">
      <alignment horizontal="center" vertical="center" wrapText="1"/>
    </xf>
    <xf numFmtId="0" fontId="4" fillId="20" borderId="73" xfId="0" applyFont="1" applyFill="1" applyBorder="1" applyAlignment="1">
      <alignment horizontal="center" vertical="center" wrapText="1"/>
    </xf>
    <xf numFmtId="0" fontId="4" fillId="20" borderId="19" xfId="0" applyFont="1" applyFill="1" applyBorder="1" applyAlignment="1">
      <alignment horizontal="center" vertical="center" wrapText="1"/>
    </xf>
    <xf numFmtId="0" fontId="4" fillId="20" borderId="72" xfId="0" applyFont="1" applyFill="1" applyBorder="1" applyAlignment="1">
      <alignment horizontal="center" vertical="center"/>
    </xf>
    <xf numFmtId="0" fontId="4" fillId="20" borderId="24" xfId="0" applyFont="1" applyFill="1" applyBorder="1" applyAlignment="1">
      <alignment horizontal="center" vertical="center"/>
    </xf>
    <xf numFmtId="0" fontId="20" fillId="11" borderId="10" xfId="0" applyFont="1" applyFill="1" applyBorder="1" applyAlignment="1" applyProtection="1">
      <alignment horizontal="center" vertical="center" wrapText="1" readingOrder="1"/>
      <protection hidden="1"/>
    </xf>
    <xf numFmtId="0" fontId="20" fillId="11" borderId="0" xfId="0" applyFont="1" applyFill="1" applyAlignment="1" applyProtection="1">
      <alignment horizontal="center" vertical="center" wrapText="1" readingOrder="1"/>
      <protection hidden="1"/>
    </xf>
    <xf numFmtId="0" fontId="23" fillId="0" borderId="0" xfId="0" applyFont="1" applyAlignment="1">
      <alignment horizontal="center" vertical="center" wrapText="1"/>
    </xf>
    <xf numFmtId="0" fontId="20" fillId="5" borderId="5" xfId="0" applyFont="1" applyFill="1" applyBorder="1" applyAlignment="1" applyProtection="1">
      <alignment horizontal="center" vertical="center" wrapText="1" readingOrder="1"/>
      <protection hidden="1"/>
    </xf>
    <xf numFmtId="0" fontId="20" fillId="5" borderId="0" xfId="0" applyFont="1" applyFill="1" applyAlignment="1" applyProtection="1">
      <alignment horizontal="center" vertical="center" wrapText="1" readingOrder="1"/>
      <protection hidden="1"/>
    </xf>
    <xf numFmtId="0" fontId="20" fillId="5" borderId="7" xfId="0" applyFont="1" applyFill="1" applyBorder="1" applyAlignment="1" applyProtection="1">
      <alignment horizontal="center" vertical="center" wrapText="1" readingOrder="1"/>
      <protection hidden="1"/>
    </xf>
    <xf numFmtId="0" fontId="20" fillId="5" borderId="9" xfId="0" applyFont="1" applyFill="1" applyBorder="1" applyAlignment="1" applyProtection="1">
      <alignment horizontal="center" vertical="center" wrapText="1" readingOrder="1"/>
      <protection hidden="1"/>
    </xf>
    <xf numFmtId="0" fontId="20" fillId="5" borderId="6" xfId="0" applyFont="1" applyFill="1" applyBorder="1" applyAlignment="1" applyProtection="1">
      <alignment horizontal="center" vertical="center" wrapText="1" readingOrder="1"/>
      <protection hidden="1"/>
    </xf>
    <xf numFmtId="0" fontId="20" fillId="5" borderId="8" xfId="0" applyFont="1" applyFill="1" applyBorder="1" applyAlignment="1" applyProtection="1">
      <alignment horizontal="center" vertical="center" wrapText="1" readingOrder="1"/>
      <protection hidden="1"/>
    </xf>
    <xf numFmtId="0" fontId="20" fillId="5" borderId="3" xfId="0" applyFont="1" applyFill="1" applyBorder="1" applyAlignment="1" applyProtection="1">
      <alignment horizontal="center" vertical="center" wrapText="1" readingOrder="1"/>
      <protection hidden="1"/>
    </xf>
    <xf numFmtId="0" fontId="20" fillId="5" borderId="10" xfId="0" applyFont="1" applyFill="1" applyBorder="1" applyAlignment="1" applyProtection="1">
      <alignment horizontal="center" vertical="center" wrapText="1" readingOrder="1"/>
      <protection hidden="1"/>
    </xf>
    <xf numFmtId="0" fontId="20" fillId="5" borderId="4" xfId="0" applyFont="1" applyFill="1" applyBorder="1" applyAlignment="1" applyProtection="1">
      <alignment horizontal="center" vertical="center" wrapText="1" readingOrder="1"/>
      <protection hidden="1"/>
    </xf>
    <xf numFmtId="0" fontId="20" fillId="13" borderId="5" xfId="0" applyFont="1" applyFill="1" applyBorder="1" applyAlignment="1" applyProtection="1">
      <alignment horizontal="center" vertical="center" wrapText="1" readingOrder="1"/>
      <protection hidden="1"/>
    </xf>
    <xf numFmtId="0" fontId="20" fillId="13" borderId="0" xfId="0" applyFont="1" applyFill="1" applyAlignment="1" applyProtection="1">
      <alignment horizontal="center" vertical="center" wrapText="1" readingOrder="1"/>
      <protection hidden="1"/>
    </xf>
    <xf numFmtId="0" fontId="20" fillId="13" borderId="7" xfId="0" applyFont="1" applyFill="1" applyBorder="1" applyAlignment="1" applyProtection="1">
      <alignment horizontal="center" vertical="center" wrapText="1" readingOrder="1"/>
      <protection hidden="1"/>
    </xf>
    <xf numFmtId="0" fontId="20" fillId="13" borderId="9" xfId="0" applyFont="1" applyFill="1" applyBorder="1" applyAlignment="1" applyProtection="1">
      <alignment horizontal="center" vertical="center" wrapText="1" readingOrder="1"/>
      <protection hidden="1"/>
    </xf>
    <xf numFmtId="0" fontId="20" fillId="13" borderId="6" xfId="0" applyFont="1" applyFill="1" applyBorder="1" applyAlignment="1" applyProtection="1">
      <alignment horizontal="center" vertical="center" wrapText="1" readingOrder="1"/>
      <protection hidden="1"/>
    </xf>
    <xf numFmtId="0" fontId="20" fillId="13" borderId="8" xfId="0" applyFont="1" applyFill="1" applyBorder="1" applyAlignment="1" applyProtection="1">
      <alignment horizontal="center" vertical="center" wrapText="1" readingOrder="1"/>
      <protection hidden="1"/>
    </xf>
    <xf numFmtId="0" fontId="20" fillId="13" borderId="3" xfId="0" applyFont="1" applyFill="1" applyBorder="1" applyAlignment="1" applyProtection="1">
      <alignment horizontal="center" vertical="center" wrapText="1" readingOrder="1"/>
      <protection hidden="1"/>
    </xf>
    <xf numFmtId="0" fontId="20" fillId="13" borderId="10" xfId="0" applyFont="1" applyFill="1" applyBorder="1" applyAlignment="1" applyProtection="1">
      <alignment horizontal="center" vertical="center" wrapText="1" readingOrder="1"/>
      <protection hidden="1"/>
    </xf>
    <xf numFmtId="0" fontId="20" fillId="13" borderId="4" xfId="0" applyFont="1" applyFill="1" applyBorder="1" applyAlignment="1" applyProtection="1">
      <alignment horizontal="center" vertical="center" wrapText="1" readingOrder="1"/>
      <protection hidden="1"/>
    </xf>
    <xf numFmtId="0" fontId="20" fillId="12" borderId="5" xfId="0" applyFont="1" applyFill="1" applyBorder="1" applyAlignment="1" applyProtection="1">
      <alignment horizontal="center" vertical="center" wrapText="1" readingOrder="1"/>
      <protection hidden="1"/>
    </xf>
    <xf numFmtId="0" fontId="20" fillId="12" borderId="0" xfId="0" applyFont="1" applyFill="1" applyAlignment="1" applyProtection="1">
      <alignment horizontal="center" vertical="center" wrapText="1" readingOrder="1"/>
      <protection hidden="1"/>
    </xf>
    <xf numFmtId="0" fontId="20" fillId="12" borderId="7" xfId="0" applyFont="1" applyFill="1" applyBorder="1" applyAlignment="1" applyProtection="1">
      <alignment horizontal="center" vertical="center" wrapText="1" readingOrder="1"/>
      <protection hidden="1"/>
    </xf>
    <xf numFmtId="0" fontId="20" fillId="12" borderId="9" xfId="0" applyFont="1" applyFill="1" applyBorder="1" applyAlignment="1" applyProtection="1">
      <alignment horizontal="center" vertical="center" wrapText="1" readingOrder="1"/>
      <protection hidden="1"/>
    </xf>
    <xf numFmtId="0" fontId="20" fillId="12" borderId="6" xfId="0" applyFont="1" applyFill="1" applyBorder="1" applyAlignment="1" applyProtection="1">
      <alignment horizontal="center" vertical="center" wrapText="1" readingOrder="1"/>
      <protection hidden="1"/>
    </xf>
    <xf numFmtId="0" fontId="20" fillId="12" borderId="8" xfId="0" applyFont="1" applyFill="1" applyBorder="1" applyAlignment="1" applyProtection="1">
      <alignment horizontal="center" vertical="center" wrapText="1" readingOrder="1"/>
      <protection hidden="1"/>
    </xf>
    <xf numFmtId="0" fontId="20" fillId="12" borderId="3" xfId="0" applyFont="1" applyFill="1" applyBorder="1" applyAlignment="1" applyProtection="1">
      <alignment horizontal="center" vertical="center" wrapText="1" readingOrder="1"/>
      <protection hidden="1"/>
    </xf>
    <xf numFmtId="0" fontId="20" fillId="12" borderId="10" xfId="0" applyFont="1" applyFill="1" applyBorder="1" applyAlignment="1" applyProtection="1">
      <alignment horizontal="center" vertical="center" wrapText="1" readingOrder="1"/>
      <protection hidden="1"/>
    </xf>
    <xf numFmtId="0" fontId="20" fillId="12" borderId="4" xfId="0" applyFont="1" applyFill="1" applyBorder="1" applyAlignment="1" applyProtection="1">
      <alignment horizontal="center" vertical="center" wrapText="1" readingOrder="1"/>
      <protection hidden="1"/>
    </xf>
    <xf numFmtId="0" fontId="20" fillId="17" borderId="5" xfId="0" applyFont="1" applyFill="1" applyBorder="1" applyAlignment="1" applyProtection="1">
      <alignment horizontal="center" vertical="center" wrapText="1" readingOrder="1"/>
      <protection hidden="1"/>
    </xf>
    <xf numFmtId="0" fontId="20" fillId="17" borderId="0" xfId="0" applyFont="1" applyFill="1" applyAlignment="1" applyProtection="1">
      <alignment horizontal="center" vertical="center" wrapText="1" readingOrder="1"/>
      <protection hidden="1"/>
    </xf>
    <xf numFmtId="0" fontId="20" fillId="17" borderId="7" xfId="0" applyFont="1" applyFill="1" applyBorder="1" applyAlignment="1" applyProtection="1">
      <alignment horizontal="center" vertical="center" wrapText="1" readingOrder="1"/>
      <protection hidden="1"/>
    </xf>
    <xf numFmtId="0" fontId="20" fillId="17" borderId="9" xfId="0" applyFont="1" applyFill="1" applyBorder="1" applyAlignment="1" applyProtection="1">
      <alignment horizontal="center" vertical="center" wrapText="1" readingOrder="1"/>
      <protection hidden="1"/>
    </xf>
    <xf numFmtId="0" fontId="20" fillId="17" borderId="6" xfId="0" applyFont="1" applyFill="1" applyBorder="1" applyAlignment="1" applyProtection="1">
      <alignment horizontal="center" vertical="center" wrapText="1" readingOrder="1"/>
      <protection hidden="1"/>
    </xf>
    <xf numFmtId="0" fontId="20" fillId="17" borderId="8" xfId="0" applyFont="1" applyFill="1" applyBorder="1" applyAlignment="1" applyProtection="1">
      <alignment horizontal="center" vertical="center" wrapText="1" readingOrder="1"/>
      <protection hidden="1"/>
    </xf>
    <xf numFmtId="0" fontId="20" fillId="17" borderId="3" xfId="0" applyFont="1" applyFill="1" applyBorder="1" applyAlignment="1" applyProtection="1">
      <alignment horizontal="center" vertical="center" wrapText="1" readingOrder="1"/>
      <protection hidden="1"/>
    </xf>
    <xf numFmtId="0" fontId="20" fillId="17" borderId="10" xfId="0" applyFont="1" applyFill="1" applyBorder="1" applyAlignment="1" applyProtection="1">
      <alignment horizontal="center" vertical="center" wrapText="1" readingOrder="1"/>
      <protection hidden="1"/>
    </xf>
    <xf numFmtId="0" fontId="20" fillId="17" borderId="4" xfId="0" applyFont="1" applyFill="1" applyBorder="1" applyAlignment="1" applyProtection="1">
      <alignment horizontal="center" vertical="center" wrapText="1" readingOrder="1"/>
      <protection hidden="1"/>
    </xf>
    <xf numFmtId="0" fontId="18" fillId="0" borderId="3"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10" xfId="0" applyFont="1" applyBorder="1" applyAlignment="1">
      <alignment horizontal="center" vertical="center"/>
    </xf>
    <xf numFmtId="0" fontId="18" fillId="0" borderId="4" xfId="0" applyFont="1" applyBorder="1" applyAlignment="1">
      <alignment horizontal="center" vertical="center"/>
    </xf>
    <xf numFmtId="0" fontId="18" fillId="0" borderId="5" xfId="0" applyFont="1" applyBorder="1" applyAlignment="1">
      <alignment horizontal="center" vertical="center"/>
    </xf>
    <xf numFmtId="0" fontId="18" fillId="0" borderId="0" xfId="0" applyFont="1" applyAlignment="1">
      <alignment horizontal="center" vertical="center"/>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18" fillId="0" borderId="9" xfId="0" applyFont="1" applyBorder="1" applyAlignment="1">
      <alignment horizontal="center" vertical="center"/>
    </xf>
    <xf numFmtId="0" fontId="18" fillId="0" borderId="8" xfId="0" applyFont="1" applyBorder="1" applyAlignment="1">
      <alignment horizontal="center" vertical="center"/>
    </xf>
    <xf numFmtId="0" fontId="20" fillId="11" borderId="5" xfId="0" applyFont="1" applyFill="1" applyBorder="1" applyAlignment="1" applyProtection="1">
      <alignment horizontal="center" vertical="center" wrapText="1" readingOrder="1"/>
      <protection hidden="1"/>
    </xf>
    <xf numFmtId="0" fontId="20" fillId="11" borderId="7" xfId="0" applyFont="1" applyFill="1" applyBorder="1" applyAlignment="1" applyProtection="1">
      <alignment horizontal="center" vertical="center" wrapText="1" readingOrder="1"/>
      <protection hidden="1"/>
    </xf>
    <xf numFmtId="0" fontId="20" fillId="11" borderId="9" xfId="0" applyFont="1" applyFill="1" applyBorder="1" applyAlignment="1" applyProtection="1">
      <alignment horizontal="center" vertical="center" wrapText="1" readingOrder="1"/>
      <protection hidden="1"/>
    </xf>
    <xf numFmtId="0" fontId="20" fillId="11" borderId="4" xfId="0" applyFont="1" applyFill="1" applyBorder="1" applyAlignment="1" applyProtection="1">
      <alignment horizontal="center" vertical="center" wrapText="1" readingOrder="1"/>
      <protection hidden="1"/>
    </xf>
    <xf numFmtId="0" fontId="20" fillId="11" borderId="6" xfId="0" applyFont="1" applyFill="1" applyBorder="1" applyAlignment="1" applyProtection="1">
      <alignment horizontal="center" vertical="center" wrapText="1" readingOrder="1"/>
      <protection hidden="1"/>
    </xf>
    <xf numFmtId="0" fontId="0" fillId="0" borderId="19" xfId="0" applyBorder="1" applyAlignment="1">
      <alignment horizontal="center"/>
    </xf>
    <xf numFmtId="0" fontId="57" fillId="0" borderId="19" xfId="0" applyFont="1" applyBorder="1" applyAlignment="1">
      <alignment horizontal="center" vertical="center"/>
    </xf>
    <xf numFmtId="0" fontId="65" fillId="0" borderId="19" xfId="0" applyFont="1" applyBorder="1" applyAlignment="1">
      <alignment horizontal="center" vertical="center"/>
    </xf>
    <xf numFmtId="0" fontId="58" fillId="0" borderId="19" xfId="0" applyFont="1" applyBorder="1" applyAlignment="1">
      <alignment horizontal="center" vertical="center" wrapText="1"/>
    </xf>
    <xf numFmtId="0" fontId="58" fillId="0" borderId="19" xfId="0" applyFont="1" applyBorder="1" applyAlignment="1">
      <alignment horizontal="center" vertical="center"/>
    </xf>
    <xf numFmtId="0" fontId="19" fillId="10" borderId="0" xfId="0" applyFont="1" applyFill="1" applyAlignment="1">
      <alignment horizontal="center" vertical="center" textRotation="90" wrapText="1" readingOrder="1"/>
    </xf>
    <xf numFmtId="0" fontId="19" fillId="10" borderId="6" xfId="0" applyFont="1" applyFill="1" applyBorder="1" applyAlignment="1">
      <alignment horizontal="center" vertical="center" textRotation="90" wrapText="1" readingOrder="1"/>
    </xf>
    <xf numFmtId="0" fontId="21" fillId="12" borderId="11" xfId="0" applyFont="1" applyFill="1" applyBorder="1" applyAlignment="1">
      <alignment horizontal="center" vertical="center" wrapText="1" readingOrder="1"/>
    </xf>
    <xf numFmtId="0" fontId="21" fillId="12" borderId="12" xfId="0" applyFont="1" applyFill="1" applyBorder="1" applyAlignment="1">
      <alignment horizontal="center" vertical="center" wrapText="1" readingOrder="1"/>
    </xf>
    <xf numFmtId="0" fontId="21" fillId="12" borderId="13" xfId="0" applyFont="1" applyFill="1" applyBorder="1" applyAlignment="1">
      <alignment horizontal="center" vertical="center" wrapText="1" readingOrder="1"/>
    </xf>
    <xf numFmtId="0" fontId="21" fillId="12" borderId="14" xfId="0" applyFont="1" applyFill="1" applyBorder="1" applyAlignment="1">
      <alignment horizontal="center" vertical="center" wrapText="1" readingOrder="1"/>
    </xf>
    <xf numFmtId="0" fontId="21" fillId="12" borderId="0" xfId="0" applyFont="1" applyFill="1" applyAlignment="1">
      <alignment horizontal="center" vertical="center" wrapText="1" readingOrder="1"/>
    </xf>
    <xf numFmtId="0" fontId="21" fillId="12" borderId="15" xfId="0" applyFont="1" applyFill="1" applyBorder="1" applyAlignment="1">
      <alignment horizontal="center" vertical="center" wrapText="1" readingOrder="1"/>
    </xf>
    <xf numFmtId="0" fontId="21" fillId="12" borderId="16" xfId="0" applyFont="1" applyFill="1" applyBorder="1" applyAlignment="1">
      <alignment horizontal="center" vertical="center" wrapText="1" readingOrder="1"/>
    </xf>
    <xf numFmtId="0" fontId="21" fillId="12" borderId="17" xfId="0" applyFont="1" applyFill="1" applyBorder="1" applyAlignment="1">
      <alignment horizontal="center" vertical="center" wrapText="1" readingOrder="1"/>
    </xf>
    <xf numFmtId="0" fontId="21" fillId="12" borderId="18" xfId="0" applyFont="1" applyFill="1" applyBorder="1" applyAlignment="1">
      <alignment horizontal="center" vertical="center" wrapText="1" readingOrder="1"/>
    </xf>
    <xf numFmtId="0" fontId="21" fillId="11" borderId="11" xfId="0" applyFont="1" applyFill="1" applyBorder="1" applyAlignment="1">
      <alignment horizontal="center" vertical="center" wrapText="1" readingOrder="1"/>
    </xf>
    <xf numFmtId="0" fontId="21" fillId="11" borderId="12" xfId="0" applyFont="1" applyFill="1" applyBorder="1" applyAlignment="1">
      <alignment horizontal="center" vertical="center" wrapText="1" readingOrder="1"/>
    </xf>
    <xf numFmtId="0" fontId="21" fillId="11" borderId="13" xfId="0" applyFont="1" applyFill="1" applyBorder="1" applyAlignment="1">
      <alignment horizontal="center" vertical="center" wrapText="1" readingOrder="1"/>
    </xf>
    <xf numFmtId="0" fontId="21" fillId="11" borderId="14" xfId="0" applyFont="1" applyFill="1" applyBorder="1" applyAlignment="1">
      <alignment horizontal="center" vertical="center" wrapText="1" readingOrder="1"/>
    </xf>
    <xf numFmtId="0" fontId="21" fillId="11" borderId="0" xfId="0" applyFont="1" applyFill="1" applyAlignment="1">
      <alignment horizontal="center" vertical="center" wrapText="1" readingOrder="1"/>
    </xf>
    <xf numFmtId="0" fontId="21" fillId="11" borderId="15" xfId="0" applyFont="1" applyFill="1" applyBorder="1" applyAlignment="1">
      <alignment horizontal="center" vertical="center" wrapText="1" readingOrder="1"/>
    </xf>
    <xf numFmtId="0" fontId="21" fillId="11" borderId="16" xfId="0" applyFont="1" applyFill="1" applyBorder="1" applyAlignment="1">
      <alignment horizontal="center" vertical="center" wrapText="1" readingOrder="1"/>
    </xf>
    <xf numFmtId="0" fontId="21" fillId="11" borderId="17" xfId="0" applyFont="1" applyFill="1" applyBorder="1" applyAlignment="1">
      <alignment horizontal="center" vertical="center" wrapText="1" readingOrder="1"/>
    </xf>
    <xf numFmtId="0" fontId="21" fillId="11" borderId="18" xfId="0" applyFont="1" applyFill="1" applyBorder="1" applyAlignment="1">
      <alignment horizontal="center" vertical="center" wrapText="1" readingOrder="1"/>
    </xf>
    <xf numFmtId="0" fontId="21" fillId="13" borderId="11" xfId="0" applyFont="1" applyFill="1" applyBorder="1" applyAlignment="1">
      <alignment horizontal="center" vertical="center" wrapText="1" readingOrder="1"/>
    </xf>
    <xf numFmtId="0" fontId="21" fillId="13" borderId="12" xfId="0" applyFont="1" applyFill="1" applyBorder="1" applyAlignment="1">
      <alignment horizontal="center" vertical="center" wrapText="1" readingOrder="1"/>
    </xf>
    <xf numFmtId="0" fontId="21" fillId="13" borderId="13" xfId="0" applyFont="1" applyFill="1" applyBorder="1" applyAlignment="1">
      <alignment horizontal="center" vertical="center" wrapText="1" readingOrder="1"/>
    </xf>
    <xf numFmtId="0" fontId="21" fillId="13" borderId="14" xfId="0" applyFont="1" applyFill="1" applyBorder="1" applyAlignment="1">
      <alignment horizontal="center" vertical="center" wrapText="1" readingOrder="1"/>
    </xf>
    <xf numFmtId="0" fontId="21" fillId="13" borderId="0" xfId="0" applyFont="1" applyFill="1" applyAlignment="1">
      <alignment horizontal="center" vertical="center" wrapText="1" readingOrder="1"/>
    </xf>
    <xf numFmtId="0" fontId="21" fillId="13" borderId="15" xfId="0" applyFont="1" applyFill="1" applyBorder="1" applyAlignment="1">
      <alignment horizontal="center" vertical="center" wrapText="1" readingOrder="1"/>
    </xf>
    <xf numFmtId="0" fontId="21" fillId="13" borderId="16" xfId="0" applyFont="1" applyFill="1" applyBorder="1" applyAlignment="1">
      <alignment horizontal="center" vertical="center" wrapText="1" readingOrder="1"/>
    </xf>
    <xf numFmtId="0" fontId="21" fillId="13" borderId="17" xfId="0" applyFont="1" applyFill="1" applyBorder="1" applyAlignment="1">
      <alignment horizontal="center" vertical="center" wrapText="1" readingOrder="1"/>
    </xf>
    <xf numFmtId="0" fontId="21" fillId="13" borderId="18" xfId="0" applyFont="1" applyFill="1" applyBorder="1" applyAlignment="1">
      <alignment horizontal="center" vertical="center" wrapText="1" readingOrder="1"/>
    </xf>
    <xf numFmtId="0" fontId="21" fillId="5" borderId="11" xfId="0" applyFont="1" applyFill="1" applyBorder="1" applyAlignment="1">
      <alignment horizontal="center" vertical="center" wrapText="1" readingOrder="1"/>
    </xf>
    <xf numFmtId="0" fontId="21" fillId="5" borderId="12" xfId="0" applyFont="1" applyFill="1" applyBorder="1" applyAlignment="1">
      <alignment horizontal="center" vertical="center" wrapText="1" readingOrder="1"/>
    </xf>
    <xf numFmtId="0" fontId="21" fillId="5" borderId="13" xfId="0" applyFont="1" applyFill="1" applyBorder="1" applyAlignment="1">
      <alignment horizontal="center" vertical="center" wrapText="1" readingOrder="1"/>
    </xf>
    <xf numFmtId="0" fontId="21" fillId="5" borderId="14" xfId="0" applyFont="1" applyFill="1" applyBorder="1" applyAlignment="1">
      <alignment horizontal="center" vertical="center" wrapText="1" readingOrder="1"/>
    </xf>
    <xf numFmtId="0" fontId="21" fillId="5" borderId="0" xfId="0" applyFont="1" applyFill="1" applyAlignment="1">
      <alignment horizontal="center" vertical="center" wrapText="1" readingOrder="1"/>
    </xf>
    <xf numFmtId="0" fontId="21" fillId="5" borderId="15" xfId="0" applyFont="1" applyFill="1" applyBorder="1" applyAlignment="1">
      <alignment horizontal="center" vertical="center" wrapText="1" readingOrder="1"/>
    </xf>
    <xf numFmtId="0" fontId="21" fillId="5" borderId="16" xfId="0" applyFont="1" applyFill="1" applyBorder="1" applyAlignment="1">
      <alignment horizontal="center" vertical="center" wrapText="1" readingOrder="1"/>
    </xf>
    <xf numFmtId="0" fontId="21" fillId="5" borderId="17" xfId="0" applyFont="1" applyFill="1" applyBorder="1" applyAlignment="1">
      <alignment horizontal="center" vertical="center" wrapText="1" readingOrder="1"/>
    </xf>
    <xf numFmtId="0" fontId="21" fillId="5" borderId="18" xfId="0" applyFont="1" applyFill="1" applyBorder="1" applyAlignment="1">
      <alignment horizontal="center" vertical="center" wrapText="1" readingOrder="1"/>
    </xf>
    <xf numFmtId="0" fontId="18" fillId="0" borderId="5" xfId="0" applyFont="1" applyBorder="1" applyAlignment="1">
      <alignment horizontal="center" vertical="center" wrapText="1"/>
    </xf>
    <xf numFmtId="0" fontId="19" fillId="10" borderId="0" xfId="0" applyFont="1" applyFill="1" applyAlignment="1">
      <alignment horizontal="center" vertical="center" wrapText="1" readingOrder="1"/>
    </xf>
    <xf numFmtId="0" fontId="4" fillId="19" borderId="78" xfId="0" applyFont="1" applyFill="1" applyBorder="1" applyAlignment="1">
      <alignment horizontal="center" vertical="center" wrapText="1"/>
    </xf>
    <xf numFmtId="0" fontId="4" fillId="22" borderId="78" xfId="0" applyFont="1" applyFill="1" applyBorder="1" applyAlignment="1">
      <alignment horizontal="center" vertical="center" textRotation="90" wrapText="1"/>
    </xf>
    <xf numFmtId="0" fontId="0" fillId="3" borderId="19" xfId="0" applyFill="1" applyBorder="1" applyAlignment="1">
      <alignment horizontal="center" wrapText="1"/>
    </xf>
    <xf numFmtId="0" fontId="4" fillId="19" borderId="78" xfId="0" applyFont="1" applyFill="1" applyBorder="1" applyAlignment="1">
      <alignment horizontal="center" vertical="center" textRotation="90" wrapText="1"/>
    </xf>
    <xf numFmtId="0" fontId="4" fillId="19" borderId="78" xfId="0" applyFont="1" applyFill="1" applyBorder="1" applyAlignment="1">
      <alignment horizontal="center" vertical="center"/>
    </xf>
    <xf numFmtId="0" fontId="63" fillId="3" borderId="38" xfId="0" applyFont="1" applyFill="1" applyBorder="1" applyAlignment="1">
      <alignment horizontal="center" vertical="center"/>
    </xf>
    <xf numFmtId="0" fontId="63" fillId="3" borderId="68" xfId="0" applyFont="1" applyFill="1" applyBorder="1" applyAlignment="1">
      <alignment horizontal="center" vertical="center"/>
    </xf>
    <xf numFmtId="0" fontId="64" fillId="3" borderId="19" xfId="0" applyFont="1" applyFill="1" applyBorder="1" applyAlignment="1">
      <alignment horizontal="center" vertical="center"/>
    </xf>
    <xf numFmtId="9" fontId="4" fillId="16" borderId="78" xfId="1" applyFont="1" applyFill="1" applyBorder="1" applyAlignment="1">
      <alignment horizontal="center" vertical="center" textRotation="90" wrapText="1"/>
    </xf>
    <xf numFmtId="0" fontId="69" fillId="3" borderId="67" xfId="0" applyFont="1" applyFill="1" applyBorder="1" applyAlignment="1">
      <alignment horizontal="center" vertical="center" wrapText="1"/>
    </xf>
    <xf numFmtId="0" fontId="69" fillId="3" borderId="68" xfId="0" applyFont="1" applyFill="1" applyBorder="1" applyAlignment="1">
      <alignment horizontal="center" vertical="center" wrapText="1"/>
    </xf>
    <xf numFmtId="0" fontId="69" fillId="3" borderId="69" xfId="0" applyFont="1" applyFill="1" applyBorder="1" applyAlignment="1">
      <alignment horizontal="center" vertical="center" wrapText="1"/>
    </xf>
    <xf numFmtId="0" fontId="69" fillId="3" borderId="70" xfId="0" applyFont="1" applyFill="1" applyBorder="1" applyAlignment="1">
      <alignment horizontal="center" vertical="center" wrapText="1"/>
    </xf>
    <xf numFmtId="0" fontId="22" fillId="0" borderId="0" xfId="0" applyFont="1" applyAlignment="1">
      <alignment horizontal="center" vertical="center"/>
    </xf>
    <xf numFmtId="0" fontId="67" fillId="3" borderId="61" xfId="0" applyFont="1" applyFill="1" applyBorder="1" applyAlignment="1">
      <alignment horizontal="center" vertical="center" wrapText="1"/>
    </xf>
    <xf numFmtId="0" fontId="67" fillId="3" borderId="20" xfId="0" applyFont="1" applyFill="1" applyBorder="1" applyAlignment="1">
      <alignment horizontal="center" vertical="center"/>
    </xf>
    <xf numFmtId="0" fontId="31" fillId="0" borderId="65" xfId="0" applyFont="1" applyBorder="1" applyAlignment="1">
      <alignment horizontal="left" vertical="center" wrapText="1" readingOrder="1"/>
    </xf>
    <xf numFmtId="0" fontId="31" fillId="0" borderId="66" xfId="0" applyFont="1" applyBorder="1" applyAlignment="1">
      <alignment horizontal="left" vertical="center" wrapText="1" readingOrder="1"/>
    </xf>
    <xf numFmtId="0" fontId="59" fillId="3" borderId="19" xfId="0" applyFont="1" applyFill="1" applyBorder="1" applyAlignment="1">
      <alignment horizontal="center" vertical="center"/>
    </xf>
    <xf numFmtId="0" fontId="63" fillId="3" borderId="19" xfId="0" applyFont="1" applyFill="1" applyBorder="1" applyAlignment="1">
      <alignment horizontal="center" vertical="center"/>
    </xf>
    <xf numFmtId="0" fontId="30" fillId="6" borderId="0" xfId="0" applyFont="1" applyFill="1" applyAlignment="1">
      <alignment horizontal="center" vertical="center" wrapText="1" readingOrder="1"/>
    </xf>
    <xf numFmtId="0" fontId="40" fillId="0" borderId="0" xfId="0" applyFont="1" applyAlignment="1">
      <alignment horizontal="center" vertical="center"/>
    </xf>
    <xf numFmtId="0" fontId="0" fillId="3" borderId="19" xfId="0" applyFill="1" applyBorder="1" applyAlignment="1">
      <alignment horizontal="center"/>
    </xf>
    <xf numFmtId="0" fontId="55" fillId="3" borderId="19" xfId="0" applyFont="1" applyFill="1" applyBorder="1" applyAlignment="1">
      <alignment horizontal="center" vertical="center" wrapText="1"/>
    </xf>
    <xf numFmtId="0" fontId="55" fillId="3" borderId="19" xfId="0" applyFont="1" applyFill="1" applyBorder="1" applyAlignment="1">
      <alignment horizontal="center" vertical="center"/>
    </xf>
    <xf numFmtId="0" fontId="33" fillId="3" borderId="0" xfId="0" applyFont="1" applyFill="1" applyAlignment="1">
      <alignment horizontal="justify" vertical="center" wrapText="1"/>
    </xf>
    <xf numFmtId="0" fontId="35" fillId="15" borderId="30" xfId="0" applyFont="1" applyFill="1" applyBorder="1" applyAlignment="1">
      <alignment horizontal="center" vertical="center" wrapText="1" readingOrder="1"/>
    </xf>
    <xf numFmtId="0" fontId="35" fillId="15" borderId="31" xfId="0" applyFont="1" applyFill="1" applyBorder="1" applyAlignment="1">
      <alignment horizontal="center" vertical="center" wrapText="1" readingOrder="1"/>
    </xf>
    <xf numFmtId="0" fontId="35" fillId="3" borderId="28" xfId="0" applyFont="1" applyFill="1" applyBorder="1" applyAlignment="1">
      <alignment horizontal="center" vertical="center" wrapText="1" readingOrder="1"/>
    </xf>
    <xf numFmtId="0" fontId="35" fillId="3" borderId="23" xfId="0" applyFont="1" applyFill="1" applyBorder="1" applyAlignment="1">
      <alignment horizontal="center" vertical="center" wrapText="1" readingOrder="1"/>
    </xf>
    <xf numFmtId="0" fontId="35" fillId="3" borderId="20" xfId="0" applyFont="1" applyFill="1" applyBorder="1" applyAlignment="1">
      <alignment horizontal="center" vertical="center" wrapText="1" readingOrder="1"/>
    </xf>
    <xf numFmtId="0" fontId="35" fillId="3" borderId="19" xfId="0" applyFont="1" applyFill="1" applyBorder="1" applyAlignment="1">
      <alignment horizontal="center" vertical="center" wrapText="1" readingOrder="1"/>
    </xf>
    <xf numFmtId="0" fontId="35" fillId="3" borderId="25" xfId="0" applyFont="1" applyFill="1" applyBorder="1" applyAlignment="1">
      <alignment horizontal="center" vertical="center" wrapText="1" readingOrder="1"/>
    </xf>
    <xf numFmtId="0" fontId="35" fillId="3" borderId="26" xfId="0" applyFont="1" applyFill="1" applyBorder="1" applyAlignment="1">
      <alignment horizontal="center" vertical="center" wrapText="1" readingOrder="1"/>
    </xf>
    <xf numFmtId="0" fontId="69" fillId="3" borderId="61" xfId="0" applyFont="1" applyFill="1" applyBorder="1" applyAlignment="1">
      <alignment horizontal="center" vertical="center" wrapText="1"/>
    </xf>
    <xf numFmtId="0" fontId="69" fillId="3" borderId="20" xfId="0" applyFont="1" applyFill="1" applyBorder="1" applyAlignment="1">
      <alignment horizontal="center" vertical="center"/>
    </xf>
    <xf numFmtId="0" fontId="56" fillId="3" borderId="19" xfId="0" applyFont="1" applyFill="1" applyBorder="1" applyAlignment="1">
      <alignment horizontal="center" vertical="center"/>
    </xf>
    <xf numFmtId="0" fontId="38" fillId="15" borderId="21" xfId="0" applyFont="1" applyFill="1" applyBorder="1" applyAlignment="1">
      <alignment horizontal="center" vertical="center" wrapText="1" readingOrder="1"/>
    </xf>
    <xf numFmtId="0" fontId="38" fillId="15" borderId="22" xfId="0" applyFont="1" applyFill="1" applyBorder="1" applyAlignment="1">
      <alignment horizontal="center" vertical="center" wrapText="1" readingOrder="1"/>
    </xf>
    <xf numFmtId="0" fontId="38" fillId="15" borderId="33" xfId="0" applyFont="1" applyFill="1" applyBorder="1" applyAlignment="1">
      <alignment horizontal="center" vertical="center" wrapText="1" readingOrder="1"/>
    </xf>
    <xf numFmtId="0" fontId="8" fillId="0" borderId="67" xfId="0" applyFont="1" applyBorder="1" applyAlignment="1">
      <alignment horizontal="center" vertical="center" wrapText="1"/>
    </xf>
    <xf numFmtId="0" fontId="8" fillId="0" borderId="38" xfId="0" applyFont="1" applyBorder="1" applyAlignment="1">
      <alignment horizontal="center" vertical="center"/>
    </xf>
    <xf numFmtId="0" fontId="8" fillId="0" borderId="68" xfId="0" applyFont="1" applyBorder="1" applyAlignment="1">
      <alignment horizontal="center" vertical="center"/>
    </xf>
    <xf numFmtId="0" fontId="8" fillId="0" borderId="69" xfId="0" applyFont="1" applyBorder="1" applyAlignment="1">
      <alignment horizontal="center" vertical="center"/>
    </xf>
    <xf numFmtId="0" fontId="8" fillId="0" borderId="55" xfId="0" applyFont="1" applyBorder="1" applyAlignment="1">
      <alignment horizontal="center" vertical="center"/>
    </xf>
    <xf numFmtId="0" fontId="8" fillId="0" borderId="70" xfId="0" applyFont="1" applyBorder="1" applyAlignment="1">
      <alignment horizontal="center" vertical="center"/>
    </xf>
    <xf numFmtId="0" fontId="8" fillId="3" borderId="19" xfId="0" applyFont="1" applyFill="1" applyBorder="1" applyAlignment="1" applyProtection="1">
      <alignment horizontal="center" vertical="center" wrapText="1"/>
      <protection locked="0"/>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37">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FFFF00"/>
        </patternFill>
      </fill>
    </dxf>
    <dxf>
      <font>
        <color theme="1"/>
      </font>
      <fill>
        <patternFill>
          <bgColor theme="9" tint="-0.24994659260841701"/>
        </patternFill>
      </fill>
    </dxf>
    <dxf>
      <font>
        <color theme="1"/>
      </font>
      <fill>
        <patternFill>
          <bgColor rgb="FF92D050"/>
        </patternFill>
      </fill>
    </dxf>
    <dxf>
      <font>
        <color theme="1"/>
      </font>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colors>
    <mruColors>
      <color rgb="FFEAEAEA"/>
      <color rgb="FFE7E0D1"/>
      <color rgb="FFFF9900"/>
      <color rgb="FFFFFF66"/>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545523</xdr:colOff>
      <xdr:row>0</xdr:row>
      <xdr:rowOff>86591</xdr:rowOff>
    </xdr:from>
    <xdr:to>
      <xdr:col>1</xdr:col>
      <xdr:colOff>1126548</xdr:colOff>
      <xdr:row>1</xdr:row>
      <xdr:rowOff>471343</xdr:rowOff>
    </xdr:to>
    <xdr:pic>
      <xdr:nvPicPr>
        <xdr:cNvPr id="2" name="Imagen 1" descr="logUNICORDOBA vigiladoMENmodalidad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5312"/>
        <a:stretch>
          <a:fillRect/>
        </a:stretch>
      </xdr:blipFill>
      <xdr:spPr bwMode="auto">
        <a:xfrm>
          <a:off x="736023" y="86591"/>
          <a:ext cx="581025" cy="93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421483</xdr:colOff>
      <xdr:row>0</xdr:row>
      <xdr:rowOff>45774</xdr:rowOff>
    </xdr:from>
    <xdr:to>
      <xdr:col>1</xdr:col>
      <xdr:colOff>562658</xdr:colOff>
      <xdr:row>1</xdr:row>
      <xdr:rowOff>457583</xdr:rowOff>
    </xdr:to>
    <xdr:pic>
      <xdr:nvPicPr>
        <xdr:cNvPr id="2" name="Imagen 1" descr="logUNICORDOBA vigiladoMENmodalidad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5312"/>
        <a:stretch>
          <a:fillRect/>
        </a:stretch>
      </xdr:blipFill>
      <xdr:spPr bwMode="auto">
        <a:xfrm>
          <a:off x="421483" y="45774"/>
          <a:ext cx="615416" cy="9423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171450</xdr:colOff>
      <xdr:row>1</xdr:row>
      <xdr:rowOff>228600</xdr:rowOff>
    </xdr:from>
    <xdr:to>
      <xdr:col>6</xdr:col>
      <xdr:colOff>247650</xdr:colOff>
      <xdr:row>2</xdr:row>
      <xdr:rowOff>1094802</xdr:rowOff>
    </xdr:to>
    <xdr:pic>
      <xdr:nvPicPr>
        <xdr:cNvPr id="2" name="Imagen 1" descr="logUNICORDOBA vigiladoMENmodalidad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5312"/>
        <a:stretch>
          <a:fillRect/>
        </a:stretch>
      </xdr:blipFill>
      <xdr:spPr bwMode="auto">
        <a:xfrm>
          <a:off x="1695450" y="419100"/>
          <a:ext cx="1219200" cy="1952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167474</xdr:colOff>
      <xdr:row>0</xdr:row>
      <xdr:rowOff>55824</xdr:rowOff>
    </xdr:from>
    <xdr:to>
      <xdr:col>0</xdr:col>
      <xdr:colOff>811988</xdr:colOff>
      <xdr:row>1</xdr:row>
      <xdr:rowOff>495439</xdr:rowOff>
    </xdr:to>
    <xdr:pic>
      <xdr:nvPicPr>
        <xdr:cNvPr id="3" name="Picture 2" descr="https://repositorio.unicordoba.edu.co/bitstream/handle/ucordoba/1917/logUNICORDOBA%20vigiladoMENmodalidad%201.png?sequence=1&amp;isAllowed=y">
          <a:extLst>
            <a:ext uri="{FF2B5EF4-FFF2-40B4-BE49-F238E27FC236}">
              <a16:creationId xmlns:a16="http://schemas.microsoft.com/office/drawing/2014/main" id="{00000000-0008-0000-03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b="5907"/>
        <a:stretch/>
      </xdr:blipFill>
      <xdr:spPr bwMode="auto">
        <a:xfrm>
          <a:off x="167474" y="55824"/>
          <a:ext cx="644514" cy="969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515055</xdr:colOff>
      <xdr:row>1</xdr:row>
      <xdr:rowOff>42332</xdr:rowOff>
    </xdr:from>
    <xdr:to>
      <xdr:col>1</xdr:col>
      <xdr:colOff>1178278</xdr:colOff>
      <xdr:row>2</xdr:row>
      <xdr:rowOff>497155</xdr:rowOff>
    </xdr:to>
    <xdr:pic>
      <xdr:nvPicPr>
        <xdr:cNvPr id="3" name="Picture 2" descr="https://repositorio.unicordoba.edu.co/bitstream/handle/ucordoba/1917/logUNICORDOBA%20vigiladoMENmodalidad%201.png?sequence=1&amp;isAllowed=y">
          <a:extLst>
            <a:ext uri="{FF2B5EF4-FFF2-40B4-BE49-F238E27FC236}">
              <a16:creationId xmlns:a16="http://schemas.microsoft.com/office/drawing/2014/main" id="{00000000-0008-0000-05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b="5907"/>
        <a:stretch/>
      </xdr:blipFill>
      <xdr:spPr bwMode="auto">
        <a:xfrm>
          <a:off x="1277055" y="225776"/>
          <a:ext cx="663223" cy="9981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1053524</xdr:colOff>
      <xdr:row>1</xdr:row>
      <xdr:rowOff>38750</xdr:rowOff>
    </xdr:from>
    <xdr:to>
      <xdr:col>1</xdr:col>
      <xdr:colOff>1700956</xdr:colOff>
      <xdr:row>2</xdr:row>
      <xdr:rowOff>529166</xdr:rowOff>
    </xdr:to>
    <xdr:pic>
      <xdr:nvPicPr>
        <xdr:cNvPr id="2" name="Imagen 1" descr="logUNICORDOBA vigiladoMENmodalidad 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5312"/>
        <a:stretch>
          <a:fillRect/>
        </a:stretch>
      </xdr:blipFill>
      <xdr:spPr bwMode="auto">
        <a:xfrm>
          <a:off x="1815524" y="218667"/>
          <a:ext cx="647432" cy="1030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209551</xdr:colOff>
      <xdr:row>1</xdr:row>
      <xdr:rowOff>105641</xdr:rowOff>
    </xdr:from>
    <xdr:to>
      <xdr:col>1</xdr:col>
      <xdr:colOff>802699</xdr:colOff>
      <xdr:row>2</xdr:row>
      <xdr:rowOff>490393</xdr:rowOff>
    </xdr:to>
    <xdr:pic>
      <xdr:nvPicPr>
        <xdr:cNvPr id="2" name="Imagen 1" descr="logUNICORDOBA vigiladoMENmodalidad 1">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5312"/>
        <a:stretch>
          <a:fillRect/>
        </a:stretch>
      </xdr:blipFill>
      <xdr:spPr bwMode="auto">
        <a:xfrm>
          <a:off x="1162051" y="296141"/>
          <a:ext cx="593148" cy="927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000000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aDinámica1" cacheId="6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13:E225" firstHeaderRow="1" firstDataRow="1" firstDataCol="2"/>
  <pivotFields count="2">
    <pivotField axis="axisRow" compact="0" showAll="0" defaultSubtotal="0">
      <items count="2">
        <item n="Afectación Económica o presupuestal - No seleccionar" x="0"/>
        <item n="Pérdida Reputacional - No seleccionar"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213:C223" totalsRowShown="0" headerRowDxfId="3" dataDxfId="2">
  <autoFilter ref="B213:C223" xr:uid="{00000000-0009-0000-0100-000001000000}"/>
  <tableColumns count="2">
    <tableColumn id="1" xr3:uid="{00000000-0010-0000-0000-000001000000}" name="Criterios" dataDxfId="1"/>
    <tableColumn id="2" xr3:uid="{00000000-0010-0000-0000-000002000000}"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pivotTable" Target="../pivotTables/pivotTable1.xml"/><Relationship Id="rId4" Type="http://schemas.openxmlformats.org/officeDocument/2006/relationships/table" Target="../tables/table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dimension ref="B1:H47"/>
  <sheetViews>
    <sheetView topLeftCell="A13" zoomScale="110" zoomScaleNormal="110" workbookViewId="0">
      <selection activeCell="B6" sqref="B6:H7"/>
    </sheetView>
  </sheetViews>
  <sheetFormatPr baseColWidth="10" defaultColWidth="11.453125" defaultRowHeight="14.5" x14ac:dyDescent="0.35"/>
  <cols>
    <col min="1" max="1" width="2.81640625" style="38" customWidth="1"/>
    <col min="2" max="3" width="24.7265625" style="38" customWidth="1"/>
    <col min="4" max="4" width="16" style="38" customWidth="1"/>
    <col min="5" max="5" width="24.7265625" style="38" customWidth="1"/>
    <col min="6" max="6" width="27.7265625" style="38" customWidth="1"/>
    <col min="7" max="8" width="24.7265625" style="38" customWidth="1"/>
    <col min="9" max="16384" width="11.453125" style="38"/>
  </cols>
  <sheetData>
    <row r="1" spans="2:8" ht="42.75" customHeight="1" x14ac:dyDescent="0.35">
      <c r="B1" s="148"/>
      <c r="C1" s="152" t="s">
        <v>191</v>
      </c>
      <c r="D1" s="153"/>
      <c r="E1" s="153"/>
      <c r="F1" s="153"/>
      <c r="G1" s="154"/>
      <c r="H1" s="150" t="s">
        <v>218</v>
      </c>
    </row>
    <row r="2" spans="2:8" ht="42.75" customHeight="1" x14ac:dyDescent="0.35">
      <c r="B2" s="149"/>
      <c r="C2" s="152" t="s">
        <v>192</v>
      </c>
      <c r="D2" s="153"/>
      <c r="E2" s="153"/>
      <c r="F2" s="153"/>
      <c r="G2" s="154"/>
      <c r="H2" s="151"/>
    </row>
    <row r="3" spans="2:8" ht="4.5" customHeight="1" thickBot="1" x14ac:dyDescent="0.4"/>
    <row r="4" spans="2:8" ht="18" x14ac:dyDescent="0.35">
      <c r="B4" s="155" t="s">
        <v>150</v>
      </c>
      <c r="C4" s="156"/>
      <c r="D4" s="156"/>
      <c r="E4" s="156"/>
      <c r="F4" s="156"/>
      <c r="G4" s="156"/>
      <c r="H4" s="157"/>
    </row>
    <row r="5" spans="2:8" x14ac:dyDescent="0.35">
      <c r="B5" s="39"/>
      <c r="C5" s="40"/>
      <c r="D5" s="40"/>
      <c r="E5" s="40"/>
      <c r="F5" s="40"/>
      <c r="G5" s="40"/>
      <c r="H5" s="41"/>
    </row>
    <row r="6" spans="2:8" ht="63" customHeight="1" x14ac:dyDescent="0.35">
      <c r="B6" s="158" t="s">
        <v>193</v>
      </c>
      <c r="C6" s="159"/>
      <c r="D6" s="159"/>
      <c r="E6" s="159"/>
      <c r="F6" s="159"/>
      <c r="G6" s="159"/>
      <c r="H6" s="160"/>
    </row>
    <row r="7" spans="2:8" ht="63" customHeight="1" x14ac:dyDescent="0.35">
      <c r="B7" s="161"/>
      <c r="C7" s="162"/>
      <c r="D7" s="162"/>
      <c r="E7" s="162"/>
      <c r="F7" s="162"/>
      <c r="G7" s="162"/>
      <c r="H7" s="163"/>
    </row>
    <row r="8" spans="2:8" x14ac:dyDescent="0.35">
      <c r="B8" s="164" t="s">
        <v>148</v>
      </c>
      <c r="C8" s="165"/>
      <c r="D8" s="165"/>
      <c r="E8" s="165"/>
      <c r="F8" s="165"/>
      <c r="G8" s="165"/>
      <c r="H8" s="166"/>
    </row>
    <row r="9" spans="2:8" ht="95.25" customHeight="1" x14ac:dyDescent="0.35">
      <c r="B9" s="174" t="s">
        <v>194</v>
      </c>
      <c r="C9" s="175"/>
      <c r="D9" s="175"/>
      <c r="E9" s="175"/>
      <c r="F9" s="175"/>
      <c r="G9" s="175"/>
      <c r="H9" s="176"/>
    </row>
    <row r="10" spans="2:8" x14ac:dyDescent="0.35">
      <c r="B10" s="75"/>
      <c r="C10" s="76"/>
      <c r="D10" s="76"/>
      <c r="E10" s="76"/>
      <c r="F10" s="76"/>
      <c r="G10" s="76"/>
      <c r="H10" s="77"/>
    </row>
    <row r="11" spans="2:8" ht="16.5" customHeight="1" x14ac:dyDescent="0.35">
      <c r="B11" s="167" t="s">
        <v>185</v>
      </c>
      <c r="C11" s="168"/>
      <c r="D11" s="168"/>
      <c r="E11" s="168"/>
      <c r="F11" s="168"/>
      <c r="G11" s="168"/>
      <c r="H11" s="169"/>
    </row>
    <row r="12" spans="2:8" ht="44.25" customHeight="1" x14ac:dyDescent="0.35">
      <c r="B12" s="167"/>
      <c r="C12" s="168"/>
      <c r="D12" s="168"/>
      <c r="E12" s="168"/>
      <c r="F12" s="168"/>
      <c r="G12" s="168"/>
      <c r="H12" s="169"/>
    </row>
    <row r="13" spans="2:8" ht="15" thickBot="1" x14ac:dyDescent="0.4">
      <c r="B13" s="64"/>
      <c r="C13" s="67"/>
      <c r="D13" s="72"/>
      <c r="E13" s="73"/>
      <c r="F13" s="73"/>
      <c r="G13" s="74"/>
      <c r="H13" s="68"/>
    </row>
    <row r="14" spans="2:8" ht="15" thickTop="1" x14ac:dyDescent="0.35">
      <c r="B14" s="64"/>
      <c r="C14" s="170" t="s">
        <v>149</v>
      </c>
      <c r="D14" s="171"/>
      <c r="E14" s="172" t="s">
        <v>186</v>
      </c>
      <c r="F14" s="173"/>
      <c r="G14" s="67"/>
      <c r="H14" s="68"/>
    </row>
    <row r="15" spans="2:8" ht="35.25" customHeight="1" x14ac:dyDescent="0.35">
      <c r="B15" s="64"/>
      <c r="C15" s="177" t="s">
        <v>179</v>
      </c>
      <c r="D15" s="178"/>
      <c r="E15" s="179" t="s">
        <v>184</v>
      </c>
      <c r="F15" s="180"/>
      <c r="G15" s="67"/>
      <c r="H15" s="68"/>
    </row>
    <row r="16" spans="2:8" ht="17.25" customHeight="1" x14ac:dyDescent="0.35">
      <c r="B16" s="64"/>
      <c r="C16" s="177" t="s">
        <v>180</v>
      </c>
      <c r="D16" s="178"/>
      <c r="E16" s="179" t="s">
        <v>182</v>
      </c>
      <c r="F16" s="180"/>
      <c r="G16" s="67"/>
      <c r="H16" s="68"/>
    </row>
    <row r="17" spans="2:8" ht="19.5" customHeight="1" x14ac:dyDescent="0.35">
      <c r="B17" s="64"/>
      <c r="C17" s="177" t="s">
        <v>181</v>
      </c>
      <c r="D17" s="178"/>
      <c r="E17" s="179" t="s">
        <v>183</v>
      </c>
      <c r="F17" s="180"/>
      <c r="G17" s="67"/>
      <c r="H17" s="68"/>
    </row>
    <row r="18" spans="2:8" ht="69.75" customHeight="1" x14ac:dyDescent="0.35">
      <c r="B18" s="64"/>
      <c r="C18" s="177" t="s">
        <v>151</v>
      </c>
      <c r="D18" s="178"/>
      <c r="E18" s="179" t="s">
        <v>152</v>
      </c>
      <c r="F18" s="180"/>
      <c r="G18" s="67"/>
      <c r="H18" s="68"/>
    </row>
    <row r="19" spans="2:8" ht="34.5" customHeight="1" x14ac:dyDescent="0.35">
      <c r="B19" s="64"/>
      <c r="C19" s="181" t="s">
        <v>2</v>
      </c>
      <c r="D19" s="182"/>
      <c r="E19" s="183" t="s">
        <v>187</v>
      </c>
      <c r="F19" s="184"/>
      <c r="G19" s="67"/>
      <c r="H19" s="68"/>
    </row>
    <row r="20" spans="2:8" ht="27.75" customHeight="1" x14ac:dyDescent="0.35">
      <c r="B20" s="64"/>
      <c r="C20" s="181" t="s">
        <v>3</v>
      </c>
      <c r="D20" s="182"/>
      <c r="E20" s="183" t="s">
        <v>188</v>
      </c>
      <c r="F20" s="184"/>
      <c r="G20" s="67"/>
      <c r="H20" s="68"/>
    </row>
    <row r="21" spans="2:8" ht="28.5" customHeight="1" x14ac:dyDescent="0.35">
      <c r="B21" s="64"/>
      <c r="C21" s="181" t="s">
        <v>35</v>
      </c>
      <c r="D21" s="182"/>
      <c r="E21" s="183" t="s">
        <v>189</v>
      </c>
      <c r="F21" s="184"/>
      <c r="G21" s="67"/>
      <c r="H21" s="68"/>
    </row>
    <row r="22" spans="2:8" ht="72.75" customHeight="1" x14ac:dyDescent="0.35">
      <c r="B22" s="64"/>
      <c r="C22" s="181" t="s">
        <v>1</v>
      </c>
      <c r="D22" s="182"/>
      <c r="E22" s="183" t="s">
        <v>190</v>
      </c>
      <c r="F22" s="184"/>
      <c r="G22" s="67"/>
      <c r="H22" s="68"/>
    </row>
    <row r="23" spans="2:8" ht="64.5" customHeight="1" x14ac:dyDescent="0.35">
      <c r="B23" s="64"/>
      <c r="C23" s="181" t="s">
        <v>41</v>
      </c>
      <c r="D23" s="182"/>
      <c r="E23" s="183" t="s">
        <v>154</v>
      </c>
      <c r="F23" s="184"/>
      <c r="G23" s="67"/>
      <c r="H23" s="68"/>
    </row>
    <row r="24" spans="2:8" ht="71.25" customHeight="1" x14ac:dyDescent="0.35">
      <c r="B24" s="64"/>
      <c r="C24" s="181" t="s">
        <v>153</v>
      </c>
      <c r="D24" s="182"/>
      <c r="E24" s="183" t="s">
        <v>155</v>
      </c>
      <c r="F24" s="184"/>
      <c r="G24" s="67"/>
      <c r="H24" s="68"/>
    </row>
    <row r="25" spans="2:8" ht="55.5" customHeight="1" x14ac:dyDescent="0.35">
      <c r="B25" s="64"/>
      <c r="C25" s="188" t="s">
        <v>156</v>
      </c>
      <c r="D25" s="189"/>
      <c r="E25" s="183" t="s">
        <v>157</v>
      </c>
      <c r="F25" s="184"/>
      <c r="G25" s="67"/>
      <c r="H25" s="68"/>
    </row>
    <row r="26" spans="2:8" ht="42" customHeight="1" x14ac:dyDescent="0.35">
      <c r="B26" s="64"/>
      <c r="C26" s="188" t="s">
        <v>39</v>
      </c>
      <c r="D26" s="189"/>
      <c r="E26" s="183" t="s">
        <v>158</v>
      </c>
      <c r="F26" s="184"/>
      <c r="G26" s="67"/>
      <c r="H26" s="68"/>
    </row>
    <row r="27" spans="2:8" ht="59.25" customHeight="1" x14ac:dyDescent="0.35">
      <c r="B27" s="64"/>
      <c r="C27" s="188" t="s">
        <v>147</v>
      </c>
      <c r="D27" s="189"/>
      <c r="E27" s="183" t="s">
        <v>159</v>
      </c>
      <c r="F27" s="184"/>
      <c r="G27" s="67"/>
      <c r="H27" s="68"/>
    </row>
    <row r="28" spans="2:8" ht="23.25" customHeight="1" x14ac:dyDescent="0.35">
      <c r="B28" s="64"/>
      <c r="C28" s="188" t="s">
        <v>11</v>
      </c>
      <c r="D28" s="189"/>
      <c r="E28" s="183" t="s">
        <v>160</v>
      </c>
      <c r="F28" s="184"/>
      <c r="G28" s="67"/>
      <c r="H28" s="68"/>
    </row>
    <row r="29" spans="2:8" ht="30.75" customHeight="1" x14ac:dyDescent="0.35">
      <c r="B29" s="64"/>
      <c r="C29" s="188" t="s">
        <v>164</v>
      </c>
      <c r="D29" s="189"/>
      <c r="E29" s="183" t="s">
        <v>161</v>
      </c>
      <c r="F29" s="184"/>
      <c r="G29" s="67"/>
      <c r="H29" s="68"/>
    </row>
    <row r="30" spans="2:8" ht="35.25" customHeight="1" x14ac:dyDescent="0.35">
      <c r="B30" s="64"/>
      <c r="C30" s="188" t="s">
        <v>165</v>
      </c>
      <c r="D30" s="189"/>
      <c r="E30" s="183" t="s">
        <v>162</v>
      </c>
      <c r="F30" s="184"/>
      <c r="G30" s="67"/>
      <c r="H30" s="68"/>
    </row>
    <row r="31" spans="2:8" ht="33" customHeight="1" x14ac:dyDescent="0.35">
      <c r="B31" s="64"/>
      <c r="C31" s="188" t="s">
        <v>165</v>
      </c>
      <c r="D31" s="189"/>
      <c r="E31" s="183" t="s">
        <v>162</v>
      </c>
      <c r="F31" s="184"/>
      <c r="G31" s="67"/>
      <c r="H31" s="68"/>
    </row>
    <row r="32" spans="2:8" ht="30" customHeight="1" x14ac:dyDescent="0.35">
      <c r="B32" s="64"/>
      <c r="C32" s="188" t="s">
        <v>166</v>
      </c>
      <c r="D32" s="189"/>
      <c r="E32" s="183" t="s">
        <v>163</v>
      </c>
      <c r="F32" s="184"/>
      <c r="G32" s="67"/>
      <c r="H32" s="68"/>
    </row>
    <row r="33" spans="2:8" ht="35.25" customHeight="1" x14ac:dyDescent="0.35">
      <c r="B33" s="64"/>
      <c r="C33" s="188" t="s">
        <v>167</v>
      </c>
      <c r="D33" s="189"/>
      <c r="E33" s="183" t="s">
        <v>168</v>
      </c>
      <c r="F33" s="184"/>
      <c r="G33" s="67"/>
      <c r="H33" s="68"/>
    </row>
    <row r="34" spans="2:8" ht="31.5" customHeight="1" x14ac:dyDescent="0.35">
      <c r="B34" s="64"/>
      <c r="C34" s="188" t="s">
        <v>169</v>
      </c>
      <c r="D34" s="189"/>
      <c r="E34" s="183" t="s">
        <v>170</v>
      </c>
      <c r="F34" s="184"/>
      <c r="G34" s="67"/>
      <c r="H34" s="68"/>
    </row>
    <row r="35" spans="2:8" ht="35.25" customHeight="1" x14ac:dyDescent="0.35">
      <c r="B35" s="64"/>
      <c r="C35" s="188" t="s">
        <v>171</v>
      </c>
      <c r="D35" s="189"/>
      <c r="E35" s="183" t="s">
        <v>172</v>
      </c>
      <c r="F35" s="184"/>
      <c r="G35" s="67"/>
      <c r="H35" s="68"/>
    </row>
    <row r="36" spans="2:8" ht="59.25" customHeight="1" x14ac:dyDescent="0.35">
      <c r="B36" s="64"/>
      <c r="C36" s="188" t="s">
        <v>173</v>
      </c>
      <c r="D36" s="189"/>
      <c r="E36" s="183" t="s">
        <v>174</v>
      </c>
      <c r="F36" s="184"/>
      <c r="G36" s="67"/>
      <c r="H36" s="68"/>
    </row>
    <row r="37" spans="2:8" ht="29.25" customHeight="1" x14ac:dyDescent="0.35">
      <c r="B37" s="64"/>
      <c r="C37" s="188" t="s">
        <v>27</v>
      </c>
      <c r="D37" s="189"/>
      <c r="E37" s="183" t="s">
        <v>175</v>
      </c>
      <c r="F37" s="184"/>
      <c r="G37" s="67"/>
      <c r="H37" s="68"/>
    </row>
    <row r="38" spans="2:8" ht="82.5" customHeight="1" x14ac:dyDescent="0.35">
      <c r="B38" s="64"/>
      <c r="C38" s="188" t="s">
        <v>177</v>
      </c>
      <c r="D38" s="189"/>
      <c r="E38" s="183" t="s">
        <v>176</v>
      </c>
      <c r="F38" s="184"/>
      <c r="G38" s="67"/>
      <c r="H38" s="68"/>
    </row>
    <row r="39" spans="2:8" ht="46.5" customHeight="1" x14ac:dyDescent="0.35">
      <c r="B39" s="64"/>
      <c r="C39" s="188" t="s">
        <v>32</v>
      </c>
      <c r="D39" s="189"/>
      <c r="E39" s="183" t="s">
        <v>178</v>
      </c>
      <c r="F39" s="184"/>
      <c r="G39" s="67"/>
      <c r="H39" s="68"/>
    </row>
    <row r="40" spans="2:8" ht="6.75" customHeight="1" thickBot="1" x14ac:dyDescent="0.4">
      <c r="B40" s="64"/>
      <c r="C40" s="190"/>
      <c r="D40" s="191"/>
      <c r="E40" s="192"/>
      <c r="F40" s="193"/>
      <c r="G40" s="67"/>
      <c r="H40" s="68"/>
    </row>
    <row r="41" spans="2:8" ht="15" thickTop="1" x14ac:dyDescent="0.35">
      <c r="B41" s="64"/>
      <c r="C41" s="65"/>
      <c r="D41" s="65"/>
      <c r="E41" s="66"/>
      <c r="F41" s="66"/>
      <c r="G41" s="67"/>
      <c r="H41" s="68"/>
    </row>
    <row r="42" spans="2:8" ht="44.25" customHeight="1" x14ac:dyDescent="0.35">
      <c r="B42" s="185" t="s">
        <v>195</v>
      </c>
      <c r="C42" s="186"/>
      <c r="D42" s="186"/>
      <c r="E42" s="186"/>
      <c r="F42" s="186"/>
      <c r="G42" s="186"/>
      <c r="H42" s="187"/>
    </row>
    <row r="43" spans="2:8" ht="32.25" customHeight="1" x14ac:dyDescent="0.35">
      <c r="B43" s="185" t="s">
        <v>196</v>
      </c>
      <c r="C43" s="186"/>
      <c r="D43" s="186"/>
      <c r="E43" s="186"/>
      <c r="F43" s="186"/>
      <c r="G43" s="186"/>
      <c r="H43" s="187"/>
    </row>
    <row r="44" spans="2:8" ht="20.25" customHeight="1" x14ac:dyDescent="0.35">
      <c r="B44" s="185" t="s">
        <v>197</v>
      </c>
      <c r="C44" s="186"/>
      <c r="D44" s="186"/>
      <c r="E44" s="186"/>
      <c r="F44" s="186"/>
      <c r="G44" s="186"/>
      <c r="H44" s="187"/>
    </row>
    <row r="45" spans="2:8" ht="20.25" customHeight="1" x14ac:dyDescent="0.35">
      <c r="B45" s="185" t="s">
        <v>198</v>
      </c>
      <c r="C45" s="186"/>
      <c r="D45" s="186"/>
      <c r="E45" s="186"/>
      <c r="F45" s="186"/>
      <c r="G45" s="186"/>
      <c r="H45" s="187"/>
    </row>
    <row r="46" spans="2:8" x14ac:dyDescent="0.35">
      <c r="B46" s="185" t="s">
        <v>199</v>
      </c>
      <c r="C46" s="186"/>
      <c r="D46" s="186"/>
      <c r="E46" s="186"/>
      <c r="F46" s="186"/>
      <c r="G46" s="186"/>
      <c r="H46" s="187"/>
    </row>
    <row r="47" spans="2:8" ht="15" thickBot="1" x14ac:dyDescent="0.4">
      <c r="B47" s="69"/>
      <c r="C47" s="70"/>
      <c r="D47" s="70"/>
      <c r="E47" s="70"/>
      <c r="F47" s="70"/>
      <c r="G47" s="70"/>
      <c r="H47" s="71"/>
    </row>
  </sheetData>
  <mergeCells count="68">
    <mergeCell ref="E30:F30"/>
    <mergeCell ref="C30:D30"/>
    <mergeCell ref="C18:D18"/>
    <mergeCell ref="E18:F18"/>
    <mergeCell ref="C16:D16"/>
    <mergeCell ref="E16:F16"/>
    <mergeCell ref="C17:D17"/>
    <mergeCell ref="E17:F17"/>
    <mergeCell ref="E24:F24"/>
    <mergeCell ref="C24:D24"/>
    <mergeCell ref="C27:D27"/>
    <mergeCell ref="E27:F27"/>
    <mergeCell ref="B43:H43"/>
    <mergeCell ref="C40:D40"/>
    <mergeCell ref="E40:F40"/>
    <mergeCell ref="C39:D39"/>
    <mergeCell ref="E39:F39"/>
    <mergeCell ref="C35:D35"/>
    <mergeCell ref="B42:H42"/>
    <mergeCell ref="C31:D31"/>
    <mergeCell ref="E31:F31"/>
    <mergeCell ref="C32:D32"/>
    <mergeCell ref="E32:F32"/>
    <mergeCell ref="E35:F35"/>
    <mergeCell ref="C36:D36"/>
    <mergeCell ref="C37:D37"/>
    <mergeCell ref="E37:F37"/>
    <mergeCell ref="C38:D38"/>
    <mergeCell ref="E38:F38"/>
    <mergeCell ref="B44:H44"/>
    <mergeCell ref="B45:H45"/>
    <mergeCell ref="B46:H46"/>
    <mergeCell ref="E25:F25"/>
    <mergeCell ref="C25:D25"/>
    <mergeCell ref="C26:D26"/>
    <mergeCell ref="E26:F26"/>
    <mergeCell ref="C28:D28"/>
    <mergeCell ref="E28:F28"/>
    <mergeCell ref="E36:F36"/>
    <mergeCell ref="C34:D34"/>
    <mergeCell ref="C33:D33"/>
    <mergeCell ref="E33:F33"/>
    <mergeCell ref="E34:F34"/>
    <mergeCell ref="C29:D29"/>
    <mergeCell ref="E29:F29"/>
    <mergeCell ref="C15:D15"/>
    <mergeCell ref="E15:F15"/>
    <mergeCell ref="C19:D19"/>
    <mergeCell ref="E19:F19"/>
    <mergeCell ref="C23:D23"/>
    <mergeCell ref="C20:D20"/>
    <mergeCell ref="C21:D21"/>
    <mergeCell ref="C22:D22"/>
    <mergeCell ref="E20:F20"/>
    <mergeCell ref="E21:F21"/>
    <mergeCell ref="E22:F22"/>
    <mergeCell ref="E23:F23"/>
    <mergeCell ref="B6:H7"/>
    <mergeCell ref="B8:H8"/>
    <mergeCell ref="B11:H12"/>
    <mergeCell ref="C14:D14"/>
    <mergeCell ref="E14:F14"/>
    <mergeCell ref="B9:H9"/>
    <mergeCell ref="B1:B2"/>
    <mergeCell ref="H1:H2"/>
    <mergeCell ref="C2:G2"/>
    <mergeCell ref="C1:G1"/>
    <mergeCell ref="B4:H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FD16B-B5E5-4FCD-9389-F7EDC9F7DF9A}">
  <sheetPr>
    <tabColor rgb="FF002060"/>
  </sheetPr>
  <dimension ref="A1:AS22"/>
  <sheetViews>
    <sheetView showGridLines="0" tabSelected="1" zoomScale="77" zoomScaleNormal="77" zoomScaleSheetLayoutView="77" workbookViewId="0">
      <selection activeCell="C1" sqref="C1:L1"/>
    </sheetView>
  </sheetViews>
  <sheetFormatPr baseColWidth="10" defaultColWidth="11.453125" defaultRowHeight="14" x14ac:dyDescent="0.3"/>
  <cols>
    <col min="1" max="1" width="6.81640625" style="2" customWidth="1"/>
    <col min="2" max="2" width="14.1796875" style="2" customWidth="1"/>
    <col min="3" max="3" width="38.26953125" style="2" customWidth="1"/>
    <col min="4" max="4" width="33.1796875" style="2" customWidth="1"/>
    <col min="5" max="5" width="46.453125" style="1" customWidth="1"/>
    <col min="6" max="6" width="27.1796875" style="5" customWidth="1"/>
    <col min="7" max="7" width="24.81640625" style="1" customWidth="1"/>
    <col min="8" max="8" width="13" style="1" customWidth="1"/>
    <col min="9" max="9" width="13.1796875" style="1" customWidth="1"/>
    <col min="10" max="10" width="46.1796875" style="1" customWidth="1"/>
    <col min="11" max="11" width="11.81640625" style="1" hidden="1" customWidth="1"/>
    <col min="12" max="12" width="30.26953125" style="1" customWidth="1"/>
    <col min="13" max="13" width="6.26953125" style="1" bestFit="1" customWidth="1"/>
    <col min="14" max="14" width="16" style="1" customWidth="1"/>
    <col min="15" max="16384" width="11.453125" style="1"/>
  </cols>
  <sheetData>
    <row r="1" spans="1:45" ht="42" customHeight="1" x14ac:dyDescent="0.3">
      <c r="A1" s="213"/>
      <c r="B1" s="214"/>
      <c r="C1" s="152" t="s">
        <v>191</v>
      </c>
      <c r="D1" s="153"/>
      <c r="E1" s="153"/>
      <c r="F1" s="153"/>
      <c r="G1" s="153"/>
      <c r="H1" s="153"/>
      <c r="I1" s="153"/>
      <c r="J1" s="153"/>
      <c r="K1" s="153"/>
      <c r="L1" s="154"/>
      <c r="M1" s="200" t="s">
        <v>229</v>
      </c>
      <c r="N1" s="201"/>
    </row>
    <row r="2" spans="1:45" ht="39.75" customHeight="1" x14ac:dyDescent="0.3">
      <c r="A2" s="215"/>
      <c r="B2" s="216"/>
      <c r="C2" s="197" t="s">
        <v>192</v>
      </c>
      <c r="D2" s="198"/>
      <c r="E2" s="198"/>
      <c r="F2" s="198"/>
      <c r="G2" s="198"/>
      <c r="H2" s="198"/>
      <c r="I2" s="198"/>
      <c r="J2" s="198"/>
      <c r="K2" s="198"/>
      <c r="L2" s="199"/>
      <c r="M2" s="202"/>
      <c r="N2" s="203"/>
    </row>
    <row r="3" spans="1:45" ht="6" customHeight="1" x14ac:dyDescent="0.35">
      <c r="A3" s="210"/>
      <c r="B3" s="211"/>
      <c r="C3" s="211"/>
      <c r="D3" s="211"/>
      <c r="E3" s="211"/>
      <c r="F3" s="211"/>
      <c r="G3" s="211"/>
      <c r="H3" s="211"/>
      <c r="I3" s="211"/>
      <c r="J3" s="211"/>
      <c r="K3" s="211"/>
      <c r="L3" s="211"/>
      <c r="M3" s="211"/>
      <c r="N3" s="212"/>
    </row>
    <row r="4" spans="1:45" ht="32.25" customHeight="1" x14ac:dyDescent="0.3">
      <c r="A4" s="209" t="s">
        <v>36</v>
      </c>
      <c r="B4" s="209"/>
      <c r="C4" s="204" t="s">
        <v>274</v>
      </c>
      <c r="D4" s="205"/>
      <c r="E4" s="206"/>
      <c r="F4" s="220" t="s">
        <v>120</v>
      </c>
      <c r="G4" s="389" t="s">
        <v>277</v>
      </c>
      <c r="H4" s="390"/>
      <c r="I4" s="391"/>
      <c r="J4" s="209" t="s">
        <v>37</v>
      </c>
      <c r="K4" s="209"/>
      <c r="L4" s="395" t="s">
        <v>276</v>
      </c>
      <c r="M4" s="208"/>
      <c r="N4" s="208"/>
      <c r="O4" s="6"/>
      <c r="P4" s="6"/>
      <c r="Q4" s="6"/>
      <c r="R4" s="6"/>
      <c r="S4" s="6"/>
      <c r="T4" s="6"/>
      <c r="U4" s="6"/>
      <c r="V4" s="6"/>
      <c r="W4" s="6"/>
      <c r="X4" s="6"/>
      <c r="Y4" s="6"/>
      <c r="Z4" s="6"/>
      <c r="AA4" s="6"/>
      <c r="AB4" s="6"/>
      <c r="AC4" s="6"/>
      <c r="AD4" s="6"/>
      <c r="AE4" s="6"/>
      <c r="AF4" s="6"/>
      <c r="AG4" s="6"/>
    </row>
    <row r="5" spans="1:45" ht="76.5" customHeight="1" x14ac:dyDescent="0.3">
      <c r="A5" s="217" t="s">
        <v>202</v>
      </c>
      <c r="B5" s="217"/>
      <c r="C5" s="207">
        <v>45405</v>
      </c>
      <c r="D5" s="208"/>
      <c r="E5" s="208"/>
      <c r="F5" s="221"/>
      <c r="G5" s="392"/>
      <c r="H5" s="393"/>
      <c r="I5" s="394"/>
      <c r="J5" s="209"/>
      <c r="K5" s="209"/>
      <c r="L5" s="208"/>
      <c r="M5" s="208"/>
      <c r="N5" s="208"/>
      <c r="O5" s="6"/>
      <c r="P5" s="6"/>
      <c r="Q5" s="6"/>
      <c r="R5" s="6"/>
      <c r="S5" s="6"/>
      <c r="T5" s="6"/>
      <c r="U5" s="6"/>
      <c r="V5" s="6"/>
      <c r="W5" s="6"/>
      <c r="X5" s="6"/>
      <c r="Y5" s="6"/>
      <c r="Z5" s="6"/>
      <c r="AA5" s="6"/>
      <c r="AB5" s="6"/>
      <c r="AC5" s="6"/>
      <c r="AD5" s="6"/>
      <c r="AE5" s="6"/>
      <c r="AF5" s="6"/>
      <c r="AG5" s="6"/>
    </row>
    <row r="6" spans="1:45" ht="3.75" customHeight="1" thickBot="1" x14ac:dyDescent="0.35">
      <c r="A6" s="1"/>
      <c r="B6" s="1"/>
      <c r="C6" s="1"/>
      <c r="D6" s="1"/>
      <c r="F6" s="1"/>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row>
    <row r="7" spans="1:45" ht="14.5" thickBot="1" x14ac:dyDescent="0.35">
      <c r="A7" s="218" t="s">
        <v>127</v>
      </c>
      <c r="B7" s="219"/>
      <c r="C7" s="219"/>
      <c r="D7" s="219"/>
      <c r="E7" s="219"/>
      <c r="F7" s="219"/>
      <c r="G7" s="194" t="s">
        <v>128</v>
      </c>
      <c r="H7" s="195"/>
      <c r="I7" s="195"/>
      <c r="J7" s="195"/>
      <c r="K7" s="195"/>
      <c r="L7" s="195"/>
      <c r="M7" s="195"/>
      <c r="N7" s="19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row>
    <row r="8" spans="1:45" ht="16.5" customHeight="1" x14ac:dyDescent="0.3">
      <c r="A8" s="236" t="s">
        <v>0</v>
      </c>
      <c r="B8" s="238" t="s">
        <v>2</v>
      </c>
      <c r="C8" s="240" t="s">
        <v>3</v>
      </c>
      <c r="D8" s="240" t="s">
        <v>35</v>
      </c>
      <c r="E8" s="238" t="s">
        <v>1</v>
      </c>
      <c r="F8" s="242" t="s">
        <v>41</v>
      </c>
      <c r="G8" s="244" t="s">
        <v>219</v>
      </c>
      <c r="H8" s="246" t="s">
        <v>31</v>
      </c>
      <c r="I8" s="248" t="s">
        <v>5</v>
      </c>
      <c r="J8" s="227" t="s">
        <v>220</v>
      </c>
      <c r="K8" s="229" t="s">
        <v>82</v>
      </c>
      <c r="L8" s="229" t="s">
        <v>38</v>
      </c>
      <c r="M8" s="232" t="s">
        <v>5</v>
      </c>
      <c r="N8" s="234" t="s">
        <v>39</v>
      </c>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row>
    <row r="9" spans="1:45" s="4" customFormat="1" ht="94.5" customHeight="1" x14ac:dyDescent="0.35">
      <c r="A9" s="237"/>
      <c r="B9" s="239"/>
      <c r="C9" s="241"/>
      <c r="D9" s="241"/>
      <c r="E9" s="239"/>
      <c r="F9" s="243"/>
      <c r="G9" s="245"/>
      <c r="H9" s="247"/>
      <c r="I9" s="249"/>
      <c r="J9" s="228"/>
      <c r="K9" s="230"/>
      <c r="L9" s="231"/>
      <c r="M9" s="233"/>
      <c r="N9" s="235"/>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row>
    <row r="10" spans="1:45" s="2" customFormat="1" ht="163.5" customHeight="1" x14ac:dyDescent="0.35">
      <c r="A10" s="120">
        <v>1</v>
      </c>
      <c r="B10" s="121" t="s">
        <v>121</v>
      </c>
      <c r="C10" s="140" t="s">
        <v>247</v>
      </c>
      <c r="D10" s="141" t="s">
        <v>246</v>
      </c>
      <c r="E10" s="142" t="s">
        <v>275</v>
      </c>
      <c r="F10" s="123" t="s">
        <v>113</v>
      </c>
      <c r="G10" s="124">
        <v>2</v>
      </c>
      <c r="H10" s="132" t="str">
        <f t="shared" ref="H10:H18" si="0">IF(G10&lt;=0,"",IF(G10&lt;=2,"Muy Baja",IF(G10&lt;=24,"Baja",IF(G10&lt;=500,"Media",IF(G10&lt;=5000,"Alta","Muy Alta")))))</f>
        <v>Muy Baja</v>
      </c>
      <c r="I10" s="133">
        <f t="shared" ref="I10:I18" si="1">IF(H10="","",IF(H10="Muy Baja",0.2,IF(H10="Baja",0.4,IF(H10="Media",0.6,IF(H10="Alta",0.8,IF(H10="Muy Alta",1,))))))</f>
        <v>0.2</v>
      </c>
      <c r="J10" s="125" t="s">
        <v>140</v>
      </c>
      <c r="K10" s="143" t="str">
        <f>IF(NOT(ISERROR(MATCH(J10,'Tabla Impacto'!$B$225:$B$227,0))),'Tabla Impacto'!$F$227&amp;"Por favor no seleccionar los criterios de impacto(Afectación Económica o presupuestal y Pérdida Reputacional)",J10)</f>
        <v xml:space="preserve">     El riesgo afecta la imagen de la entidad con algunos usuarios de relevancia frente al logro de los objetivos</v>
      </c>
      <c r="L10" s="132" t="str">
        <f>IF(OR(K10='Tabla Impacto'!$C$15,K10='Tabla Impacto'!$D$15),"Leve",IF(OR(K10='Tabla Impacto'!$C$16,K10='Tabla Impacto'!$D$16),"Menor",IF(OR(K10='Tabla Impacto'!$C$17,K10='Tabla Impacto'!$D$17),"Moderado",IF(OR(K10='Tabla Impacto'!$C$18,K10='Tabla Impacto'!$D$18),"Mayor",IF(OR(K10='Tabla Impacto'!$C$19,K10='Tabla Impacto'!$D$19),"Catastrófico","")))))</f>
        <v>Moderado</v>
      </c>
      <c r="M10" s="133">
        <f t="shared" ref="M10:M18" si="2">IF(L10="","",IF(L10="Leve",0.2,IF(L10="Menor",0.4,IF(L10="Moderado",0.6,IF(L10="Mayor",0.8,IF(L10="Catastrófico",1,))))))</f>
        <v>0.6</v>
      </c>
      <c r="N10" s="89" t="str">
        <f t="shared" ref="N10:N18" si="3">IF(OR(AND(H10="Muy Baja",L10="Leve"),AND(H10="Muy Baja",L10="Menor"),AND(H10="Baja",L10="Leve")),"Bajo",IF(OR(AND(H10="Muy baja",L10="Moderado"),AND(H10="Baja",L10="Menor"),AND(H10="Baja",L10="Moderado"),AND(H10="Media",L10="Leve"),AND(H10="Media",L10="Menor"),AND(H10="Media",L10="Moderado"),AND(H10="Alta",L10="Leve"),AND(H10="Alta",L10="Menor")),"Moderado",IF(OR(AND(H10="Muy Baja",L10="Mayor"),AND(H10="Baja",L10="Mayor"),AND(H10="Media",L10="Mayor"),AND(H10="Alta",L10="Moderado"),AND(H10="Alta",L10="Mayor"),AND(H10="Muy Alta",L10="Leve"),AND(H10="Muy Alta",L10="Menor"),AND(H10="Muy Alta",L10="Moderado"),AND(H10="Muy Alta",L10="Mayor")),"Alto",IF(OR(AND(H10="Muy Baja",L10="Catastrófico"),AND(H10="Baja",L10="Catastrófico"),AND(H10="Media",L10="Catastrófico"),AND(H10="Alta",L10="Catastrófico"),AND(H10="Muy Alta",L10="Catastrófico")),"Extremo",""))))</f>
        <v>Moderado</v>
      </c>
      <c r="O10" s="144"/>
      <c r="P10" s="144"/>
      <c r="Q10" s="144"/>
      <c r="R10" s="144"/>
      <c r="S10" s="144"/>
      <c r="T10" s="144"/>
      <c r="U10" s="144"/>
      <c r="V10" s="144"/>
      <c r="W10" s="144"/>
      <c r="X10" s="144"/>
      <c r="Y10" s="144"/>
      <c r="Z10" s="144"/>
      <c r="AA10" s="144"/>
      <c r="AB10" s="144"/>
      <c r="AC10" s="144"/>
      <c r="AD10" s="144"/>
      <c r="AE10" s="144"/>
      <c r="AF10" s="144"/>
      <c r="AG10" s="144"/>
      <c r="AH10" s="144"/>
      <c r="AI10" s="144"/>
      <c r="AJ10" s="144"/>
      <c r="AK10" s="144"/>
      <c r="AL10" s="144"/>
      <c r="AM10" s="144"/>
      <c r="AN10" s="144"/>
      <c r="AO10" s="144"/>
      <c r="AP10" s="144"/>
      <c r="AQ10" s="144"/>
      <c r="AR10" s="144"/>
      <c r="AS10" s="144"/>
    </row>
    <row r="11" spans="1:45" s="3" customFormat="1" ht="264" customHeight="1" x14ac:dyDescent="0.35">
      <c r="A11" s="120">
        <v>2</v>
      </c>
      <c r="B11" s="121" t="s">
        <v>121</v>
      </c>
      <c r="C11" s="140" t="s">
        <v>248</v>
      </c>
      <c r="D11" s="141" t="s">
        <v>234</v>
      </c>
      <c r="E11" s="142" t="s">
        <v>245</v>
      </c>
      <c r="F11" s="123" t="s">
        <v>115</v>
      </c>
      <c r="G11" s="124">
        <v>2</v>
      </c>
      <c r="H11" s="132" t="str">
        <f t="shared" si="0"/>
        <v>Muy Baja</v>
      </c>
      <c r="I11" s="133">
        <f t="shared" si="1"/>
        <v>0.2</v>
      </c>
      <c r="J11" s="125" t="s">
        <v>141</v>
      </c>
      <c r="K11" s="82" t="str">
        <f>IF(NOT(ISERROR(MATCH(J11,'Tabla Impacto'!$B$225:$B$227,0))),'Tabla Impacto'!$F$227&amp;"Por favor no seleccionar los criterios de impacto(Afectación Económica o presupuestal y Pérdida Reputacional)",J11)</f>
        <v xml:space="preserve">     El riesgo afecta la imagen de de la entidad con efecto publicitario sostenido a nivel de sector administrativo, nivel departamental o municipal</v>
      </c>
      <c r="L11" s="132" t="str">
        <f>IF(OR(K11='Tabla Impacto'!$C$15,K11='Tabla Impacto'!$D$15),"Leve",IF(OR(K11='Tabla Impacto'!$C$16,K11='Tabla Impacto'!$D$16),"Menor",IF(OR(K11='Tabla Impacto'!$C$17,K11='Tabla Impacto'!$D$17),"Moderado",IF(OR(K11='Tabla Impacto'!$C$18,K11='Tabla Impacto'!$D$18),"Mayor",IF(OR(K11='Tabla Impacto'!$C$19,K11='Tabla Impacto'!$D$19),"Catastrófico","")))))</f>
        <v>Mayor</v>
      </c>
      <c r="M11" s="133">
        <f t="shared" si="2"/>
        <v>0.8</v>
      </c>
      <c r="N11" s="89" t="str">
        <f t="shared" si="3"/>
        <v>Alto</v>
      </c>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row>
    <row r="12" spans="1:45" s="3" customFormat="1" ht="206.25" customHeight="1" x14ac:dyDescent="0.35">
      <c r="A12" s="120">
        <v>3</v>
      </c>
      <c r="B12" s="121" t="s">
        <v>121</v>
      </c>
      <c r="C12" s="140" t="s">
        <v>264</v>
      </c>
      <c r="D12" s="141" t="s">
        <v>265</v>
      </c>
      <c r="E12" s="142" t="s">
        <v>244</v>
      </c>
      <c r="F12" s="123" t="s">
        <v>113</v>
      </c>
      <c r="G12" s="124">
        <v>2</v>
      </c>
      <c r="H12" s="132" t="str">
        <f t="shared" si="0"/>
        <v>Muy Baja</v>
      </c>
      <c r="I12" s="133">
        <f t="shared" si="1"/>
        <v>0.2</v>
      </c>
      <c r="J12" s="125" t="s">
        <v>141</v>
      </c>
      <c r="K12" s="82" t="str">
        <f>IF(NOT(ISERROR(MATCH(J12,'Tabla Impacto'!$B$225:$B$227,0))),'Tabla Impacto'!$F$227&amp;"Por favor no seleccionar los criterios de impacto(Afectación Económica o presupuestal y Pérdida Reputacional)",J12)</f>
        <v xml:space="preserve">     El riesgo afecta la imagen de de la entidad con efecto publicitario sostenido a nivel de sector administrativo, nivel departamental o municipal</v>
      </c>
      <c r="L12" s="132" t="str">
        <f>IF(OR(K12='Tabla Impacto'!$C$15,K12='Tabla Impacto'!$D$15),"Leve",IF(OR(K12='Tabla Impacto'!$C$16,K12='Tabla Impacto'!$D$16),"Menor",IF(OR(K12='Tabla Impacto'!$C$17,K12='Tabla Impacto'!$D$17),"Moderado",IF(OR(K12='Tabla Impacto'!$C$18,K12='Tabla Impacto'!$D$18),"Mayor",IF(OR(K12='Tabla Impacto'!$C$19,K12='Tabla Impacto'!$D$19),"Catastrófico","")))))</f>
        <v>Mayor</v>
      </c>
      <c r="M12" s="133">
        <f t="shared" si="2"/>
        <v>0.8</v>
      </c>
      <c r="N12" s="89" t="str">
        <f t="shared" si="3"/>
        <v>Alto</v>
      </c>
      <c r="O12" s="23"/>
      <c r="P12" s="23"/>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row>
    <row r="13" spans="1:45" s="3" customFormat="1" ht="177.75" customHeight="1" x14ac:dyDescent="0.35">
      <c r="A13" s="120">
        <v>4</v>
      </c>
      <c r="B13" s="121" t="s">
        <v>121</v>
      </c>
      <c r="C13" s="140" t="s">
        <v>249</v>
      </c>
      <c r="D13" s="122" t="s">
        <v>267</v>
      </c>
      <c r="E13" s="122" t="s">
        <v>251</v>
      </c>
      <c r="F13" s="123" t="s">
        <v>113</v>
      </c>
      <c r="G13" s="124">
        <v>2</v>
      </c>
      <c r="H13" s="132" t="str">
        <f t="shared" si="0"/>
        <v>Muy Baja</v>
      </c>
      <c r="I13" s="133">
        <f t="shared" si="1"/>
        <v>0.2</v>
      </c>
      <c r="J13" s="125" t="s">
        <v>141</v>
      </c>
      <c r="K13" s="82" t="str">
        <f>IF(NOT(ISERROR(MATCH(J13,'Tabla Impacto'!$B$225:$B$227,0))),'Tabla Impacto'!$F$227&amp;"Por favor no seleccionar los criterios de impacto(Afectación Económica o presupuestal y Pérdida Reputacional)",J13)</f>
        <v xml:space="preserve">     El riesgo afecta la imagen de de la entidad con efecto publicitario sostenido a nivel de sector administrativo, nivel departamental o municipal</v>
      </c>
      <c r="L13" s="132" t="str">
        <f>IF(OR(K13='Tabla Impacto'!$C$15,K13='Tabla Impacto'!$D$15),"Leve",IF(OR(K13='Tabla Impacto'!$C$16,K13='Tabla Impacto'!$D$16),"Menor",IF(OR(K13='Tabla Impacto'!$C$17,K13='Tabla Impacto'!$D$17),"Moderado",IF(OR(K13='Tabla Impacto'!$C$18,K13='Tabla Impacto'!$D$18),"Mayor",IF(OR(K13='Tabla Impacto'!$C$19,K13='Tabla Impacto'!$D$19),"Catastrófico","")))))</f>
        <v>Mayor</v>
      </c>
      <c r="M13" s="133">
        <f t="shared" si="2"/>
        <v>0.8</v>
      </c>
      <c r="N13" s="89" t="str">
        <f t="shared" si="3"/>
        <v>Alto</v>
      </c>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row>
    <row r="14" spans="1:45" s="3" customFormat="1" ht="124.5" customHeight="1" x14ac:dyDescent="0.35">
      <c r="A14" s="120">
        <v>5</v>
      </c>
      <c r="B14" s="121" t="s">
        <v>123</v>
      </c>
      <c r="C14" s="121" t="s">
        <v>266</v>
      </c>
      <c r="D14" s="122" t="s">
        <v>268</v>
      </c>
      <c r="E14" s="122" t="s">
        <v>269</v>
      </c>
      <c r="F14" s="123" t="s">
        <v>113</v>
      </c>
      <c r="G14" s="124">
        <v>1</v>
      </c>
      <c r="H14" s="132" t="str">
        <f t="shared" si="0"/>
        <v>Muy Baja</v>
      </c>
      <c r="I14" s="133">
        <f t="shared" si="1"/>
        <v>0.2</v>
      </c>
      <c r="J14" s="125" t="s">
        <v>141</v>
      </c>
      <c r="K14" s="82" t="str">
        <f>IF(NOT(ISERROR(MATCH(J14,'Tabla Impacto'!$B$225:$B$227,0))),'Tabla Impacto'!$F$227&amp;"Por favor no seleccionar los criterios de impacto(Afectación Económica o presupuestal y Pérdida Reputacional)",J14)</f>
        <v xml:space="preserve">     El riesgo afecta la imagen de de la entidad con efecto publicitario sostenido a nivel de sector administrativo, nivel departamental o municipal</v>
      </c>
      <c r="L14" s="132" t="str">
        <f>IF(OR(K14='Tabla Impacto'!$C$15,K14='Tabla Impacto'!$D$15),"Leve",IF(OR(K14='Tabla Impacto'!$C$16,K14='Tabla Impacto'!$D$16),"Menor",IF(OR(K14='Tabla Impacto'!$C$17,K14='Tabla Impacto'!$D$17),"Moderado",IF(OR(K14='Tabla Impacto'!$C$18,K14='Tabla Impacto'!$D$18),"Mayor",IF(OR(K14='Tabla Impacto'!$C$19,K14='Tabla Impacto'!$D$19),"Catastrófico","")))))</f>
        <v>Mayor</v>
      </c>
      <c r="M14" s="133">
        <f t="shared" si="2"/>
        <v>0.8</v>
      </c>
      <c r="N14" s="89" t="str">
        <f t="shared" si="3"/>
        <v>Alto</v>
      </c>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row>
    <row r="15" spans="1:45" s="3" customFormat="1" ht="72.75" customHeight="1" x14ac:dyDescent="0.35">
      <c r="A15" s="120">
        <v>6</v>
      </c>
      <c r="B15" s="121"/>
      <c r="C15" s="121"/>
      <c r="D15" s="121"/>
      <c r="E15" s="122"/>
      <c r="F15" s="123"/>
      <c r="G15" s="124"/>
      <c r="H15" s="132" t="str">
        <f t="shared" si="0"/>
        <v/>
      </c>
      <c r="I15" s="133" t="str">
        <f t="shared" si="1"/>
        <v/>
      </c>
      <c r="J15" s="125"/>
      <c r="K15" s="82">
        <f>IF(NOT(ISERROR(MATCH(J15,'Tabla Impacto'!$B$225:$B$227,0))),'Tabla Impacto'!$F$227&amp;"Por favor no seleccionar los criterios de impacto(Afectación Económica o presupuestal y Pérdida Reputacional)",J15)</f>
        <v>0</v>
      </c>
      <c r="L15" s="132" t="str">
        <f>IF(OR(K15='Tabla Impacto'!$C$15,K15='Tabla Impacto'!$D$15),"Leve",IF(OR(K15='Tabla Impacto'!$C$16,K15='Tabla Impacto'!$D$16),"Menor",IF(OR(K15='Tabla Impacto'!$C$17,K15='Tabla Impacto'!$D$17),"Moderado",IF(OR(K15='Tabla Impacto'!$C$18,K15='Tabla Impacto'!$D$18),"Mayor",IF(OR(K15='Tabla Impacto'!$C$19,K15='Tabla Impacto'!$D$19),"Catastrófico","")))))</f>
        <v/>
      </c>
      <c r="M15" s="133" t="str">
        <f t="shared" si="2"/>
        <v/>
      </c>
      <c r="N15" s="89" t="str">
        <f t="shared" si="3"/>
        <v/>
      </c>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row>
    <row r="16" spans="1:45" s="3" customFormat="1" ht="72.75" customHeight="1" x14ac:dyDescent="0.35">
      <c r="A16" s="120">
        <v>7</v>
      </c>
      <c r="B16" s="121"/>
      <c r="C16" s="121"/>
      <c r="D16" s="121"/>
      <c r="E16" s="122"/>
      <c r="F16" s="123"/>
      <c r="G16" s="124"/>
      <c r="H16" s="132" t="str">
        <f t="shared" si="0"/>
        <v/>
      </c>
      <c r="I16" s="133" t="str">
        <f t="shared" si="1"/>
        <v/>
      </c>
      <c r="J16" s="125"/>
      <c r="K16" s="82">
        <f>IF(NOT(ISERROR(MATCH(J16,'Tabla Impacto'!$B$225:$B$227,0))),'Tabla Impacto'!$F$227&amp;"Por favor no seleccionar los criterios de impacto(Afectación Económica o presupuestal y Pérdida Reputacional)",J16)</f>
        <v>0</v>
      </c>
      <c r="L16" s="132" t="str">
        <f>IF(OR(K16='Tabla Impacto'!$C$15,K16='Tabla Impacto'!$D$15),"Leve",IF(OR(K16='Tabla Impacto'!$C$16,K16='Tabla Impacto'!$D$16),"Menor",IF(OR(K16='Tabla Impacto'!$C$17,K16='Tabla Impacto'!$D$17),"Moderado",IF(OR(K16='Tabla Impacto'!$C$18,K16='Tabla Impacto'!$D$18),"Mayor",IF(OR(K16='Tabla Impacto'!$C$19,K16='Tabla Impacto'!$D$19),"Catastrófico","")))))</f>
        <v/>
      </c>
      <c r="M16" s="133" t="str">
        <f t="shared" si="2"/>
        <v/>
      </c>
      <c r="N16" s="89" t="str">
        <f t="shared" si="3"/>
        <v/>
      </c>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row>
    <row r="17" spans="1:45" s="3" customFormat="1" ht="72.75" customHeight="1" x14ac:dyDescent="0.35">
      <c r="A17" s="120">
        <v>8</v>
      </c>
      <c r="B17" s="121"/>
      <c r="C17" s="121"/>
      <c r="D17" s="121"/>
      <c r="E17" s="122"/>
      <c r="F17" s="123"/>
      <c r="G17" s="124"/>
      <c r="H17" s="132" t="str">
        <f t="shared" si="0"/>
        <v/>
      </c>
      <c r="I17" s="133" t="str">
        <f t="shared" si="1"/>
        <v/>
      </c>
      <c r="J17" s="125"/>
      <c r="K17" s="82">
        <f>IF(NOT(ISERROR(MATCH(J17,'Tabla Impacto'!$B$225:$B$227,0))),'Tabla Impacto'!$F$227&amp;"Por favor no seleccionar los criterios de impacto(Afectación Económica o presupuestal y Pérdida Reputacional)",J17)</f>
        <v>0</v>
      </c>
      <c r="L17" s="132" t="str">
        <f>IF(OR(K17='Tabla Impacto'!$C$15,K17='Tabla Impacto'!$D$15),"Leve",IF(OR(K17='Tabla Impacto'!$C$16,K17='Tabla Impacto'!$D$16),"Menor",IF(OR(K17='Tabla Impacto'!$C$17,K17='Tabla Impacto'!$D$17),"Moderado",IF(OR(K17='Tabla Impacto'!$C$18,K17='Tabla Impacto'!$D$18),"Mayor",IF(OR(K17='Tabla Impacto'!$C$19,K17='Tabla Impacto'!$D$19),"Catastrófico","")))))</f>
        <v/>
      </c>
      <c r="M17" s="133" t="str">
        <f t="shared" si="2"/>
        <v/>
      </c>
      <c r="N17" s="89" t="str">
        <f t="shared" si="3"/>
        <v/>
      </c>
      <c r="O17" s="23"/>
      <c r="P17" s="23"/>
      <c r="Q17" s="23"/>
      <c r="R17" s="23"/>
      <c r="S17" s="23"/>
      <c r="T17" s="23"/>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row>
    <row r="18" spans="1:45" s="3" customFormat="1" ht="72.75" customHeight="1" thickBot="1" x14ac:dyDescent="0.4">
      <c r="A18" s="126">
        <v>9</v>
      </c>
      <c r="B18" s="127"/>
      <c r="C18" s="127"/>
      <c r="D18" s="127"/>
      <c r="E18" s="128"/>
      <c r="F18" s="129"/>
      <c r="G18" s="130"/>
      <c r="H18" s="134" t="str">
        <f t="shared" si="0"/>
        <v/>
      </c>
      <c r="I18" s="135" t="str">
        <f t="shared" si="1"/>
        <v/>
      </c>
      <c r="J18" s="131"/>
      <c r="K18" s="83">
        <f>IF(NOT(ISERROR(MATCH(J18,'Tabla Impacto'!$B$225:$B$227,0))),'Tabla Impacto'!$F$227&amp;"Por favor no seleccionar los criterios de impacto(Afectación Económica o presupuestal y Pérdida Reputacional)",J18)</f>
        <v>0</v>
      </c>
      <c r="L18" s="134" t="str">
        <f>IF(OR(K18='Tabla Impacto'!$C$15,K18='Tabla Impacto'!$D$15),"Leve",IF(OR(K18='Tabla Impacto'!$C$16,K18='Tabla Impacto'!$D$16),"Menor",IF(OR(K18='Tabla Impacto'!$C$17,K18='Tabla Impacto'!$D$17),"Moderado",IF(OR(K18='Tabla Impacto'!$C$18,K18='Tabla Impacto'!$D$18),"Mayor",IF(OR(K18='Tabla Impacto'!$C$19,K18='Tabla Impacto'!$D$19),"Catastrófico","")))))</f>
        <v/>
      </c>
      <c r="M18" s="135" t="str">
        <f t="shared" si="2"/>
        <v/>
      </c>
      <c r="N18" s="90" t="str">
        <f t="shared" si="3"/>
        <v/>
      </c>
      <c r="O18" s="23"/>
      <c r="P18" s="23"/>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row>
    <row r="19" spans="1:45" s="3" customFormat="1" ht="11.25" customHeight="1" x14ac:dyDescent="0.35">
      <c r="A19" s="222"/>
      <c r="B19" s="223"/>
      <c r="C19" s="223"/>
      <c r="D19" s="223"/>
      <c r="E19" s="223"/>
      <c r="F19" s="223"/>
      <c r="G19" s="223"/>
      <c r="H19" s="223"/>
      <c r="I19" s="223"/>
      <c r="J19" s="223"/>
      <c r="K19" s="223"/>
      <c r="L19" s="223"/>
      <c r="M19" s="223"/>
      <c r="N19" s="2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row>
    <row r="20" spans="1:45" ht="49.5" customHeight="1" x14ac:dyDescent="0.3">
      <c r="A20" s="224" t="s">
        <v>203</v>
      </c>
      <c r="B20" s="225"/>
      <c r="C20" s="225"/>
      <c r="D20" s="225"/>
      <c r="E20" s="225"/>
      <c r="F20" s="225"/>
      <c r="G20" s="225"/>
      <c r="H20" s="225"/>
      <c r="I20" s="225"/>
      <c r="J20" s="225"/>
      <c r="K20" s="225"/>
      <c r="L20" s="225"/>
      <c r="M20" s="225"/>
      <c r="N20" s="226"/>
    </row>
    <row r="21" spans="1:45" x14ac:dyDescent="0.3">
      <c r="A21" s="84" t="s">
        <v>129</v>
      </c>
      <c r="B21" s="84"/>
      <c r="C21" s="84"/>
      <c r="D21" s="84"/>
      <c r="E21" s="84"/>
      <c r="F21" s="84"/>
      <c r="G21" s="84"/>
      <c r="H21" s="84"/>
      <c r="I21" s="84"/>
      <c r="J21" s="84"/>
      <c r="K21" s="84"/>
      <c r="L21" s="84"/>
      <c r="M21" s="84"/>
      <c r="N21" s="84"/>
    </row>
    <row r="22" spans="1:45" x14ac:dyDescent="0.3">
      <c r="A22" s="85"/>
      <c r="B22" s="85"/>
      <c r="C22" s="85"/>
      <c r="D22" s="85"/>
      <c r="E22" s="85"/>
      <c r="F22" s="85"/>
      <c r="G22" s="85"/>
      <c r="H22" s="85"/>
      <c r="I22" s="85"/>
      <c r="J22" s="85"/>
      <c r="K22" s="85"/>
      <c r="L22" s="85"/>
      <c r="M22" s="85"/>
      <c r="N22" s="85"/>
    </row>
  </sheetData>
  <sheetProtection formatCells="0" formatColumns="0" formatRows="0"/>
  <dataConsolidate/>
  <mergeCells count="31">
    <mergeCell ref="A19:N19"/>
    <mergeCell ref="A20:N20"/>
    <mergeCell ref="J8:J9"/>
    <mergeCell ref="K8:K9"/>
    <mergeCell ref="L8:L9"/>
    <mergeCell ref="M8:M9"/>
    <mergeCell ref="N8:N9"/>
    <mergeCell ref="A8:A9"/>
    <mergeCell ref="B8:B9"/>
    <mergeCell ref="C8:C9"/>
    <mergeCell ref="D8:D9"/>
    <mergeCell ref="E8:E9"/>
    <mergeCell ref="F8:F9"/>
    <mergeCell ref="G8:G9"/>
    <mergeCell ref="H8:H9"/>
    <mergeCell ref="I8:I9"/>
    <mergeCell ref="G7:N7"/>
    <mergeCell ref="C2:L2"/>
    <mergeCell ref="M1:N2"/>
    <mergeCell ref="C4:E4"/>
    <mergeCell ref="C5:E5"/>
    <mergeCell ref="L4:N5"/>
    <mergeCell ref="J4:K5"/>
    <mergeCell ref="A3:N3"/>
    <mergeCell ref="A1:B2"/>
    <mergeCell ref="C1:L1"/>
    <mergeCell ref="A5:B5"/>
    <mergeCell ref="A7:F7"/>
    <mergeCell ref="A4:B4"/>
    <mergeCell ref="G4:I5"/>
    <mergeCell ref="F4:F5"/>
  </mergeCells>
  <phoneticPr fontId="60" type="noConversion"/>
  <conditionalFormatting sqref="H10:H18">
    <cfRule type="cellIs" dxfId="36" priority="10" operator="equal">
      <formula>"Muy Alta"</formula>
    </cfRule>
    <cfRule type="cellIs" dxfId="35" priority="11" operator="equal">
      <formula>"Alta"</formula>
    </cfRule>
    <cfRule type="cellIs" dxfId="34" priority="12" operator="equal">
      <formula>"Media"</formula>
    </cfRule>
    <cfRule type="cellIs" dxfId="33" priority="13" operator="equal">
      <formula>"Baja"</formula>
    </cfRule>
    <cfRule type="cellIs" dxfId="32" priority="14" operator="equal">
      <formula>"Muy Baja"</formula>
    </cfRule>
  </conditionalFormatting>
  <conditionalFormatting sqref="K10:K18">
    <cfRule type="containsText" dxfId="31" priority="57" operator="containsText" text="❌">
      <formula>NOT(ISERROR(SEARCH("❌",K10)))</formula>
    </cfRule>
  </conditionalFormatting>
  <conditionalFormatting sqref="L10:L18">
    <cfRule type="cellIs" dxfId="30" priority="5" operator="equal">
      <formula>"Catastrófico"</formula>
    </cfRule>
    <cfRule type="cellIs" dxfId="29" priority="6" operator="equal">
      <formula>"Mayor"</formula>
    </cfRule>
    <cfRule type="cellIs" dxfId="28" priority="7" operator="equal">
      <formula>"Moderado"</formula>
    </cfRule>
    <cfRule type="cellIs" dxfId="27" priority="8" operator="equal">
      <formula>"Menor"</formula>
    </cfRule>
    <cfRule type="cellIs" dxfId="26" priority="9" operator="equal">
      <formula>"Leve"</formula>
    </cfRule>
  </conditionalFormatting>
  <conditionalFormatting sqref="N10:N18">
    <cfRule type="cellIs" dxfId="25" priority="1" operator="equal">
      <formula>"Extremo"</formula>
    </cfRule>
    <cfRule type="cellIs" dxfId="24" priority="2" operator="equal">
      <formula>"Alto"</formula>
    </cfRule>
    <cfRule type="cellIs" dxfId="23" priority="3" operator="equal">
      <formula>"Moderado"</formula>
    </cfRule>
    <cfRule type="cellIs" dxfId="22" priority="4" operator="equal">
      <formula>"Bajo"</formula>
    </cfRule>
  </conditionalFormatting>
  <pageMargins left="0.7" right="0.7" top="0.75" bottom="0.75" header="0.3" footer="0.3"/>
  <pageSetup scale="28"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42223AE6-A3D3-42C4-8056-76FCAB4BB3C3}">
          <x14:formula1>
            <xm:f>'Tabla Impacto'!$F$214:$F$225</xm:f>
          </x14:formula1>
          <xm:sqref>J10:J18</xm:sqref>
        </x14:dataValidation>
        <x14:dataValidation type="list" allowBlank="1" showInputMessage="1" showErrorMessage="1" xr:uid="{8AE1A895-51DF-4F1A-8961-482226429F3E}">
          <x14:formula1>
            <xm:f>'Opciones Tratamiento'!$E$2:$E$4</xm:f>
          </x14:formula1>
          <xm:sqref>B10:B18</xm:sqref>
        </x14:dataValidation>
        <x14:dataValidation type="list" allowBlank="1" showInputMessage="1" showErrorMessage="1" xr:uid="{1ACC7AF0-0120-4132-9794-CFE32017BE89}">
          <x14:formula1>
            <xm:f>'Opciones Tratamiento'!$B$13:$B$19</xm:f>
          </x14:formula1>
          <xm:sqref>F10:F18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2:CU133"/>
  <sheetViews>
    <sheetView showGridLines="0" zoomScale="40" zoomScaleNormal="40" workbookViewId="0">
      <selection activeCell="J2" sqref="J2:AM2"/>
    </sheetView>
  </sheetViews>
  <sheetFormatPr baseColWidth="10" defaultRowHeight="14.5" x14ac:dyDescent="0.35"/>
  <cols>
    <col min="2" max="39" width="5.7265625" customWidth="1"/>
    <col min="41" max="46" width="5.7265625" customWidth="1"/>
  </cols>
  <sheetData>
    <row r="2" spans="1:99" ht="85.5" customHeight="1" x14ac:dyDescent="0.35">
      <c r="B2" s="304"/>
      <c r="C2" s="304"/>
      <c r="D2" s="304"/>
      <c r="E2" s="304"/>
      <c r="F2" s="304"/>
      <c r="G2" s="304"/>
      <c r="H2" s="304"/>
      <c r="I2" s="304"/>
      <c r="J2" s="305" t="s">
        <v>191</v>
      </c>
      <c r="K2" s="305"/>
      <c r="L2" s="305"/>
      <c r="M2" s="305"/>
      <c r="N2" s="305"/>
      <c r="O2" s="305"/>
      <c r="P2" s="305"/>
      <c r="Q2" s="305"/>
      <c r="R2" s="305"/>
      <c r="S2" s="305"/>
      <c r="T2" s="305"/>
      <c r="U2" s="305"/>
      <c r="V2" s="305"/>
      <c r="W2" s="305"/>
      <c r="X2" s="305"/>
      <c r="Y2" s="305"/>
      <c r="Z2" s="305"/>
      <c r="AA2" s="305"/>
      <c r="AB2" s="305"/>
      <c r="AC2" s="305"/>
      <c r="AD2" s="305"/>
      <c r="AE2" s="305"/>
      <c r="AF2" s="305"/>
      <c r="AG2" s="305"/>
      <c r="AH2" s="305"/>
      <c r="AI2" s="305"/>
      <c r="AJ2" s="305"/>
      <c r="AK2" s="305"/>
      <c r="AL2" s="305"/>
      <c r="AM2" s="305"/>
      <c r="AN2" s="307" t="s">
        <v>228</v>
      </c>
      <c r="AO2" s="308"/>
      <c r="AP2" s="308"/>
      <c r="AQ2" s="308"/>
      <c r="AR2" s="308"/>
      <c r="AS2" s="308"/>
      <c r="AT2" s="308"/>
    </row>
    <row r="3" spans="1:99" ht="103.5" customHeight="1" x14ac:dyDescent="0.35">
      <c r="B3" s="304"/>
      <c r="C3" s="304"/>
      <c r="D3" s="304"/>
      <c r="E3" s="304"/>
      <c r="F3" s="304"/>
      <c r="G3" s="304"/>
      <c r="H3" s="304"/>
      <c r="I3" s="304"/>
      <c r="J3" s="306" t="s">
        <v>192</v>
      </c>
      <c r="K3" s="306"/>
      <c r="L3" s="306"/>
      <c r="M3" s="306"/>
      <c r="N3" s="306"/>
      <c r="O3" s="306"/>
      <c r="P3" s="306"/>
      <c r="Q3" s="306"/>
      <c r="R3" s="306"/>
      <c r="S3" s="306"/>
      <c r="T3" s="306"/>
      <c r="U3" s="306"/>
      <c r="V3" s="306"/>
      <c r="W3" s="306"/>
      <c r="X3" s="306"/>
      <c r="Y3" s="306"/>
      <c r="Z3" s="306"/>
      <c r="AA3" s="306"/>
      <c r="AB3" s="306"/>
      <c r="AC3" s="306"/>
      <c r="AD3" s="306"/>
      <c r="AE3" s="306"/>
      <c r="AF3" s="306"/>
      <c r="AG3" s="306"/>
      <c r="AH3" s="306"/>
      <c r="AI3" s="306"/>
      <c r="AJ3" s="306"/>
      <c r="AK3" s="306"/>
      <c r="AL3" s="306"/>
      <c r="AM3" s="306"/>
      <c r="AN3" s="308"/>
      <c r="AO3" s="308"/>
      <c r="AP3" s="308"/>
      <c r="AQ3" s="308"/>
      <c r="AR3" s="308"/>
      <c r="AS3" s="308"/>
      <c r="AT3" s="308"/>
    </row>
    <row r="5" spans="1:99" ht="18" customHeight="1" x14ac:dyDescent="0.35">
      <c r="A5" s="38"/>
      <c r="B5" s="252" t="s">
        <v>145</v>
      </c>
      <c r="C5" s="252"/>
      <c r="D5" s="252"/>
      <c r="E5" s="252"/>
      <c r="F5" s="252"/>
      <c r="G5" s="252"/>
      <c r="H5" s="252"/>
      <c r="I5" s="252"/>
      <c r="J5" s="348" t="s">
        <v>2</v>
      </c>
      <c r="K5" s="348"/>
      <c r="L5" s="348"/>
      <c r="M5" s="348"/>
      <c r="N5" s="348"/>
      <c r="O5" s="348"/>
      <c r="P5" s="348"/>
      <c r="Q5" s="348"/>
      <c r="R5" s="348"/>
      <c r="S5" s="348"/>
      <c r="T5" s="348"/>
      <c r="U5" s="348"/>
      <c r="V5" s="348"/>
      <c r="W5" s="348"/>
      <c r="X5" s="348"/>
      <c r="Y5" s="348"/>
      <c r="Z5" s="348"/>
      <c r="AA5" s="348"/>
      <c r="AB5" s="348"/>
      <c r="AC5" s="348"/>
      <c r="AD5" s="348"/>
      <c r="AE5" s="348"/>
      <c r="AF5" s="348"/>
      <c r="AG5" s="348"/>
      <c r="AH5" s="348"/>
      <c r="AI5" s="348"/>
      <c r="AJ5" s="348"/>
      <c r="AK5" s="348"/>
      <c r="AL5" s="348"/>
      <c r="AM5" s="348"/>
      <c r="AN5" s="38"/>
      <c r="AO5" s="38"/>
      <c r="AP5" s="38"/>
      <c r="AQ5" s="38"/>
      <c r="AR5" s="38"/>
      <c r="AS5" s="38"/>
      <c r="AT5" s="38"/>
      <c r="AU5" s="38"/>
      <c r="AV5" s="38"/>
      <c r="AW5" s="38"/>
      <c r="AX5" s="38"/>
      <c r="AY5" s="38"/>
      <c r="AZ5" s="38"/>
      <c r="BA5" s="38"/>
      <c r="BB5" s="38"/>
      <c r="BC5" s="38"/>
      <c r="BD5" s="38"/>
      <c r="BE5" s="38"/>
      <c r="BF5" s="38"/>
      <c r="BG5" s="38"/>
      <c r="BH5" s="38"/>
      <c r="BI5" s="38"/>
      <c r="BJ5" s="38"/>
      <c r="BK5" s="38"/>
      <c r="BL5" s="38"/>
      <c r="BM5" s="38"/>
      <c r="BN5" s="38"/>
      <c r="BO5" s="38"/>
      <c r="BP5" s="38"/>
      <c r="BQ5" s="38"/>
      <c r="BR5" s="38"/>
      <c r="BS5" s="38"/>
      <c r="BT5" s="38"/>
      <c r="BU5" s="38"/>
      <c r="BV5" s="38"/>
      <c r="BW5" s="38"/>
      <c r="BX5" s="38"/>
      <c r="BY5" s="38"/>
      <c r="BZ5" s="38"/>
      <c r="CA5" s="38"/>
      <c r="CB5" s="38"/>
      <c r="CC5" s="38"/>
      <c r="CD5" s="38"/>
      <c r="CE5" s="38"/>
      <c r="CF5" s="38"/>
      <c r="CG5" s="38"/>
      <c r="CH5" s="38"/>
      <c r="CI5" s="38"/>
      <c r="CJ5" s="38"/>
      <c r="CK5" s="38"/>
      <c r="CL5" s="38"/>
      <c r="CM5" s="38"/>
      <c r="CN5" s="38"/>
      <c r="CO5" s="38"/>
      <c r="CP5" s="38"/>
      <c r="CQ5" s="38"/>
      <c r="CR5" s="38"/>
      <c r="CS5" s="38"/>
      <c r="CT5" s="38"/>
      <c r="CU5" s="38"/>
    </row>
    <row r="6" spans="1:99" ht="18.75" customHeight="1" x14ac:dyDescent="0.35">
      <c r="A6" s="38"/>
      <c r="B6" s="252"/>
      <c r="C6" s="252"/>
      <c r="D6" s="252"/>
      <c r="E6" s="252"/>
      <c r="F6" s="252"/>
      <c r="G6" s="252"/>
      <c r="H6" s="252"/>
      <c r="I6" s="252"/>
      <c r="J6" s="348"/>
      <c r="K6" s="348"/>
      <c r="L6" s="348"/>
      <c r="M6" s="348"/>
      <c r="N6" s="348"/>
      <c r="O6" s="348"/>
      <c r="P6" s="348"/>
      <c r="Q6" s="348"/>
      <c r="R6" s="348"/>
      <c r="S6" s="348"/>
      <c r="T6" s="348"/>
      <c r="U6" s="348"/>
      <c r="V6" s="348"/>
      <c r="W6" s="348"/>
      <c r="X6" s="348"/>
      <c r="Y6" s="348"/>
      <c r="Z6" s="348"/>
      <c r="AA6" s="348"/>
      <c r="AB6" s="348"/>
      <c r="AC6" s="348"/>
      <c r="AD6" s="348"/>
      <c r="AE6" s="348"/>
      <c r="AF6" s="348"/>
      <c r="AG6" s="348"/>
      <c r="AH6" s="348"/>
      <c r="AI6" s="348"/>
      <c r="AJ6" s="348"/>
      <c r="AK6" s="348"/>
      <c r="AL6" s="348"/>
      <c r="AM6" s="348"/>
      <c r="AN6" s="38"/>
      <c r="AO6" s="38"/>
      <c r="AP6" s="38"/>
      <c r="AQ6" s="38"/>
      <c r="AR6" s="38"/>
      <c r="AS6" s="38"/>
      <c r="AT6" s="38"/>
      <c r="AU6" s="38"/>
      <c r="AV6" s="38"/>
      <c r="AW6" s="38"/>
      <c r="AX6" s="38"/>
      <c r="AY6" s="38"/>
      <c r="AZ6" s="38"/>
      <c r="BA6" s="38"/>
      <c r="BB6" s="38"/>
      <c r="BC6" s="38"/>
      <c r="BD6" s="38"/>
      <c r="BE6" s="38"/>
      <c r="BF6" s="38"/>
      <c r="BG6" s="38"/>
      <c r="BH6" s="38"/>
      <c r="BI6" s="38"/>
      <c r="BJ6" s="38"/>
      <c r="BK6" s="38"/>
      <c r="BL6" s="38"/>
      <c r="BM6" s="38"/>
      <c r="BN6" s="38"/>
      <c r="BO6" s="38"/>
      <c r="BP6" s="38"/>
      <c r="BQ6" s="38"/>
      <c r="BR6" s="38"/>
      <c r="BS6" s="38"/>
      <c r="BT6" s="38"/>
      <c r="BU6" s="38"/>
      <c r="BV6" s="38"/>
      <c r="BW6" s="38"/>
      <c r="BX6" s="38"/>
      <c r="BY6" s="38"/>
      <c r="BZ6" s="38"/>
      <c r="CA6" s="38"/>
      <c r="CB6" s="38"/>
      <c r="CC6" s="38"/>
      <c r="CD6" s="38"/>
      <c r="CE6" s="38"/>
      <c r="CF6" s="38"/>
      <c r="CG6" s="38"/>
      <c r="CH6" s="38"/>
      <c r="CI6" s="38"/>
      <c r="CJ6" s="38"/>
      <c r="CK6" s="38"/>
      <c r="CL6" s="38"/>
      <c r="CM6" s="38"/>
      <c r="CN6" s="38"/>
      <c r="CO6" s="38"/>
      <c r="CP6" s="38"/>
      <c r="CQ6" s="38"/>
      <c r="CR6" s="38"/>
      <c r="CS6" s="38"/>
      <c r="CT6" s="38"/>
      <c r="CU6" s="38"/>
    </row>
    <row r="7" spans="1:99" ht="15" customHeight="1" x14ac:dyDescent="0.35">
      <c r="A7" s="38"/>
      <c r="B7" s="252"/>
      <c r="C7" s="252"/>
      <c r="D7" s="252"/>
      <c r="E7" s="252"/>
      <c r="F7" s="252"/>
      <c r="G7" s="252"/>
      <c r="H7" s="252"/>
      <c r="I7" s="252"/>
      <c r="J7" s="348"/>
      <c r="K7" s="348"/>
      <c r="L7" s="348"/>
      <c r="M7" s="348"/>
      <c r="N7" s="348"/>
      <c r="O7" s="348"/>
      <c r="P7" s="348"/>
      <c r="Q7" s="348"/>
      <c r="R7" s="348"/>
      <c r="S7" s="348"/>
      <c r="T7" s="348"/>
      <c r="U7" s="348"/>
      <c r="V7" s="348"/>
      <c r="W7" s="348"/>
      <c r="X7" s="348"/>
      <c r="Y7" s="348"/>
      <c r="Z7" s="348"/>
      <c r="AA7" s="348"/>
      <c r="AB7" s="348"/>
      <c r="AC7" s="348"/>
      <c r="AD7" s="348"/>
      <c r="AE7" s="348"/>
      <c r="AF7" s="348"/>
      <c r="AG7" s="348"/>
      <c r="AH7" s="348"/>
      <c r="AI7" s="348"/>
      <c r="AJ7" s="348"/>
      <c r="AK7" s="348"/>
      <c r="AL7" s="348"/>
      <c r="AM7" s="348"/>
      <c r="AN7" s="38"/>
      <c r="AO7" s="38"/>
      <c r="AP7" s="38"/>
      <c r="AQ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8"/>
      <c r="BX7" s="38"/>
      <c r="BY7" s="38"/>
      <c r="BZ7" s="38"/>
      <c r="CA7" s="38"/>
      <c r="CB7" s="38"/>
      <c r="CC7" s="38"/>
      <c r="CD7" s="38"/>
      <c r="CE7" s="38"/>
      <c r="CF7" s="38"/>
      <c r="CG7" s="38"/>
      <c r="CH7" s="38"/>
      <c r="CI7" s="38"/>
      <c r="CJ7" s="38"/>
      <c r="CK7" s="38"/>
      <c r="CL7" s="38"/>
      <c r="CM7" s="38"/>
      <c r="CN7" s="38"/>
      <c r="CO7" s="38"/>
      <c r="CP7" s="38"/>
      <c r="CQ7" s="38"/>
      <c r="CR7" s="38"/>
      <c r="CS7" s="38"/>
      <c r="CT7" s="38"/>
      <c r="CU7" s="38"/>
    </row>
    <row r="8" spans="1:99" ht="15" thickBot="1" x14ac:dyDescent="0.4">
      <c r="A8" s="38"/>
      <c r="B8" s="38"/>
      <c r="C8" s="38"/>
      <c r="D8" s="38"/>
      <c r="E8" s="38"/>
      <c r="F8" s="38"/>
      <c r="G8" s="38"/>
      <c r="H8" s="38"/>
      <c r="I8" s="38"/>
      <c r="J8" s="38"/>
      <c r="K8" s="38"/>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c r="BY8" s="38"/>
      <c r="BZ8" s="38"/>
      <c r="CA8" s="38"/>
      <c r="CB8" s="38"/>
      <c r="CC8" s="38"/>
      <c r="CD8" s="38"/>
      <c r="CE8" s="38"/>
      <c r="CF8" s="38"/>
      <c r="CG8" s="38"/>
      <c r="CH8" s="38"/>
      <c r="CI8" s="38"/>
      <c r="CJ8" s="38"/>
      <c r="CK8" s="38"/>
      <c r="CL8" s="38"/>
      <c r="CM8" s="38"/>
      <c r="CN8" s="38"/>
      <c r="CO8" s="38"/>
      <c r="CP8" s="38"/>
      <c r="CQ8" s="38"/>
      <c r="CR8" s="38"/>
      <c r="CS8" s="38"/>
      <c r="CT8" s="38"/>
      <c r="CU8" s="38"/>
    </row>
    <row r="9" spans="1:99" ht="15" customHeight="1" x14ac:dyDescent="0.35">
      <c r="A9" s="38"/>
      <c r="B9" s="309" t="s">
        <v>4</v>
      </c>
      <c r="C9" s="309"/>
      <c r="D9" s="310"/>
      <c r="E9" s="289" t="s">
        <v>106</v>
      </c>
      <c r="F9" s="291"/>
      <c r="G9" s="291"/>
      <c r="H9" s="291"/>
      <c r="I9" s="292"/>
      <c r="J9" s="250" t="str">
        <f>IF(AND('Mapa inherente'!$H$10="Muy Alta",'Mapa inherente'!$L$10="Leve"),CONCATENATE("R",'Mapa inherente'!$A$10),"")</f>
        <v/>
      </c>
      <c r="K9" s="250"/>
      <c r="L9" s="250" t="str">
        <f>IF(AND('Mapa inherente'!$H$11="Muy Alta",'Mapa inherente'!$L$11="Leve"),CONCATENATE("R",'Mapa inherente'!$A$11),"")</f>
        <v/>
      </c>
      <c r="M9" s="250"/>
      <c r="N9" s="250" t="str">
        <f>IF(AND('Mapa inherente'!$H$12="Muy Alta",'Mapa inherente'!$L$12="Leve"),CONCATENATE("R",'Mapa inherente'!$A$12),"")</f>
        <v/>
      </c>
      <c r="O9" s="302"/>
      <c r="P9" s="250" t="str">
        <f>IF(AND('Mapa inherente'!$H$10="Muy Alta",'Mapa inherente'!$L$10="Menor"),CONCATENATE("R",'Mapa inherente'!$A$10),"")</f>
        <v/>
      </c>
      <c r="Q9" s="250"/>
      <c r="R9" s="250" t="str">
        <f>IF(AND('Mapa inherente'!$H$11="Muy Alta",'Mapa inherente'!$L$11="Menor"),CONCATENATE("R",'Mapa inherente'!$A$11),"")</f>
        <v/>
      </c>
      <c r="S9" s="250"/>
      <c r="T9" s="250" t="str">
        <f>IF(AND('Mapa inherente'!$H$12="Muy Alta",'Mapa inherente'!$L$12="Menor"),CONCATENATE("R",'Mapa inherente'!$A$12),"")</f>
        <v/>
      </c>
      <c r="U9" s="302"/>
      <c r="V9" s="250" t="str">
        <f>IF(AND('Mapa inherente'!$H$10="Muy Alta",'Mapa inherente'!$L$10="Moderado"),CONCATENATE("R",'Mapa inherente'!$A$10),"")</f>
        <v/>
      </c>
      <c r="W9" s="250"/>
      <c r="X9" s="250" t="str">
        <f>IF(AND('Mapa inherente'!$H$11="Muy Alta",'Mapa inherente'!$L$11="Moderado"),CONCATENATE("R",'Mapa inherente'!$A$11),"")</f>
        <v/>
      </c>
      <c r="Y9" s="250"/>
      <c r="Z9" s="250" t="str">
        <f>IF(AND('Mapa inherente'!$H$12="Muy Alta",'Mapa inherente'!$L$12="Moderado"),CONCATENATE("R",'Mapa inherente'!$A$12),"")</f>
        <v/>
      </c>
      <c r="AA9" s="302"/>
      <c r="AB9" s="250" t="str">
        <f>IF(AND('Mapa inherente'!$H$10="Muy Alta",'Mapa inherente'!$L$10="Mayor"),CONCATENATE("R",'Mapa inherente'!$A$10),"")</f>
        <v/>
      </c>
      <c r="AC9" s="250"/>
      <c r="AD9" s="250" t="str">
        <f>IF(AND('Mapa inherente'!$H$11="Muy Alta",'Mapa inherente'!$L$11="Mayor"),CONCATENATE("R",'Mapa inherente'!$A$11),"")</f>
        <v/>
      </c>
      <c r="AE9" s="250"/>
      <c r="AF9" s="250" t="str">
        <f>IF(AND('Mapa inherente'!$H$12="Muy Alta",'Mapa inherente'!$L$12="Mayor"),CONCATENATE("R",'Mapa inherente'!$A$12),"")</f>
        <v/>
      </c>
      <c r="AG9" s="302"/>
      <c r="AH9" s="278" t="str">
        <f>IF(AND('Mapa inherente'!$H$10="Muy Alta",'Mapa inherente'!$L$10="Catastrófico"),CONCATENATE("R",'Mapa inherente'!$A$10),"")</f>
        <v/>
      </c>
      <c r="AI9" s="278"/>
      <c r="AJ9" s="278" t="str">
        <f>IF(AND('Mapa inherente'!$H$11="Muy Alta",'Mapa inherente'!$L$11="Catastrófico"),CONCATENATE("R",'Mapa inherente'!$A$11),"")</f>
        <v/>
      </c>
      <c r="AK9" s="278"/>
      <c r="AL9" s="278" t="str">
        <f>IF(AND('Mapa inherente'!$H$12="Muy Alta",'Mapa inherente'!$L$12="Catastrófico"),CONCATENATE("R",'Mapa inherente'!$A$12),"")</f>
        <v/>
      </c>
      <c r="AM9" s="279"/>
      <c r="AO9" s="311" t="s">
        <v>70</v>
      </c>
      <c r="AP9" s="312"/>
      <c r="AQ9" s="312"/>
      <c r="AR9" s="312"/>
      <c r="AS9" s="312"/>
      <c r="AT9" s="313"/>
      <c r="AU9" s="38"/>
      <c r="AV9" s="38"/>
      <c r="AW9" s="38"/>
      <c r="AX9" s="38"/>
      <c r="AY9" s="38"/>
      <c r="AZ9" s="38"/>
      <c r="BA9" s="38"/>
      <c r="BB9" s="38"/>
      <c r="BC9" s="38"/>
      <c r="BD9" s="38"/>
      <c r="BE9" s="38"/>
      <c r="BF9" s="38"/>
      <c r="BG9" s="38"/>
      <c r="BH9" s="38"/>
      <c r="BI9" s="38"/>
      <c r="BJ9" s="38"/>
      <c r="BK9" s="38"/>
      <c r="BL9" s="38"/>
      <c r="BM9" s="38"/>
      <c r="BN9" s="38"/>
      <c r="BO9" s="38"/>
      <c r="BP9" s="38"/>
      <c r="BQ9" s="38"/>
      <c r="BR9" s="38"/>
      <c r="BS9" s="38"/>
      <c r="BT9" s="38"/>
      <c r="BU9" s="38"/>
      <c r="BV9" s="38"/>
      <c r="BW9" s="38"/>
      <c r="BX9" s="38"/>
      <c r="BY9" s="38"/>
      <c r="BZ9" s="38"/>
      <c r="CA9" s="38"/>
      <c r="CB9" s="38"/>
    </row>
    <row r="10" spans="1:99" ht="15" customHeight="1" x14ac:dyDescent="0.35">
      <c r="A10" s="38"/>
      <c r="B10" s="309"/>
      <c r="C10" s="309"/>
      <c r="D10" s="310"/>
      <c r="E10" s="293"/>
      <c r="F10" s="294"/>
      <c r="G10" s="294"/>
      <c r="H10" s="294"/>
      <c r="I10" s="295"/>
      <c r="J10" s="251"/>
      <c r="K10" s="251"/>
      <c r="L10" s="251"/>
      <c r="M10" s="251"/>
      <c r="N10" s="251"/>
      <c r="O10" s="303"/>
      <c r="P10" s="251"/>
      <c r="Q10" s="251"/>
      <c r="R10" s="251"/>
      <c r="S10" s="251"/>
      <c r="T10" s="251"/>
      <c r="U10" s="303"/>
      <c r="V10" s="251"/>
      <c r="W10" s="251"/>
      <c r="X10" s="251"/>
      <c r="Y10" s="251"/>
      <c r="Z10" s="251"/>
      <c r="AA10" s="303"/>
      <c r="AB10" s="251"/>
      <c r="AC10" s="251"/>
      <c r="AD10" s="251"/>
      <c r="AE10" s="251"/>
      <c r="AF10" s="251"/>
      <c r="AG10" s="303"/>
      <c r="AH10" s="272"/>
      <c r="AI10" s="272"/>
      <c r="AJ10" s="272"/>
      <c r="AK10" s="272"/>
      <c r="AL10" s="272"/>
      <c r="AM10" s="275"/>
      <c r="AN10" s="38"/>
      <c r="AO10" s="314"/>
      <c r="AP10" s="315"/>
      <c r="AQ10" s="315"/>
      <c r="AR10" s="315"/>
      <c r="AS10" s="315"/>
      <c r="AT10" s="316"/>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c r="BZ10" s="38"/>
      <c r="CA10" s="38"/>
      <c r="CB10" s="38"/>
    </row>
    <row r="11" spans="1:99" ht="15" customHeight="1" x14ac:dyDescent="0.35">
      <c r="A11" s="38"/>
      <c r="B11" s="309"/>
      <c r="C11" s="309"/>
      <c r="D11" s="310"/>
      <c r="E11" s="293"/>
      <c r="F11" s="294"/>
      <c r="G11" s="294"/>
      <c r="H11" s="294"/>
      <c r="I11" s="295"/>
      <c r="J11" s="299" t="str">
        <f>IF(AND('Mapa inherente'!$H$13="Muy Alta",'Mapa inherente'!$L$13="Leve"),CONCATENATE("R",'Mapa inherente'!$A$13),"")</f>
        <v/>
      </c>
      <c r="K11" s="251"/>
      <c r="L11" s="251" t="str">
        <f>IF(AND('Mapa inherente'!$H$14="Muy Alta",'Mapa inherente'!$L$14="Leve"),CONCATENATE("R",'Mapa inherente'!$A$14),"")</f>
        <v/>
      </c>
      <c r="M11" s="251"/>
      <c r="N11" s="251" t="str">
        <f>IF(AND('Mapa inherente'!$H$15="Muy Alta",'Mapa inherente'!$L$15="Leve"),CONCATENATE("R",'Mapa inherente'!$A$15),"")</f>
        <v/>
      </c>
      <c r="O11" s="303"/>
      <c r="P11" s="299" t="str">
        <f>IF(AND('Mapa inherente'!$H$13="Muy Alta",'Mapa inherente'!$L$13="Menor"),CONCATENATE("R",'Mapa inherente'!$A$13),"")</f>
        <v/>
      </c>
      <c r="Q11" s="251"/>
      <c r="R11" s="251" t="str">
        <f>IF(AND('Mapa inherente'!$H$14="Muy Alta",'Mapa inherente'!$L$14="Menor"),CONCATENATE("R",'Mapa inherente'!$A$14),"")</f>
        <v/>
      </c>
      <c r="S11" s="251"/>
      <c r="T11" s="251" t="str">
        <f>IF(AND('Mapa inherente'!$H$15="Muy Alta",'Mapa inherente'!$L$15="Menor"),CONCATENATE("R",'Mapa inherente'!$A$15),"")</f>
        <v/>
      </c>
      <c r="U11" s="303"/>
      <c r="V11" s="299" t="str">
        <f>IF(AND('Mapa inherente'!$H$13="Muy Alta",'Mapa inherente'!$L$13="Moderado"),CONCATENATE("R",'Mapa inherente'!$A$13),"")</f>
        <v/>
      </c>
      <c r="W11" s="251"/>
      <c r="X11" s="251" t="str">
        <f>IF(AND('Mapa inherente'!$H$14="Muy Alta",'Mapa inherente'!$L$14="Moderado"),CONCATENATE("R",'Mapa inherente'!$A$14),"")</f>
        <v/>
      </c>
      <c r="Y11" s="251"/>
      <c r="Z11" s="251" t="str">
        <f>IF(AND('Mapa inherente'!$H$15="Muy Alta",'Mapa inherente'!$L$15="Moderado"),CONCATENATE("R",'Mapa inherente'!$A$15),"")</f>
        <v/>
      </c>
      <c r="AA11" s="303"/>
      <c r="AB11" s="299" t="str">
        <f>IF(AND('Mapa inherente'!$H$13="Muy Alta",'Mapa inherente'!$L$13="Mayor"),CONCATENATE("R",'Mapa inherente'!$A$13),"")</f>
        <v/>
      </c>
      <c r="AC11" s="251"/>
      <c r="AD11" s="251" t="str">
        <f>IF(AND('Mapa inherente'!$H$14="Muy Alta",'Mapa inherente'!$L$14="Mayor"),CONCATENATE("R",'Mapa inherente'!$A$14),"")</f>
        <v/>
      </c>
      <c r="AE11" s="251"/>
      <c r="AF11" s="251" t="str">
        <f>IF(AND('Mapa inherente'!$H$15="Muy Alta",'Mapa inherente'!$L$15="Mayor"),CONCATENATE("R",'Mapa inherente'!$A$15),"")</f>
        <v/>
      </c>
      <c r="AG11" s="303"/>
      <c r="AH11" s="271" t="str">
        <f>IF(AND('Mapa inherente'!$H$13="Muy Alta",'Mapa inherente'!$L$13="Catastrófico"),CONCATENATE("R",'Mapa inherente'!$A$13),"")</f>
        <v/>
      </c>
      <c r="AI11" s="272"/>
      <c r="AJ11" s="272" t="str">
        <f>IF(AND('Mapa inherente'!$H$14="Muy Alta",'Mapa inherente'!$L$14="Catastrófico"),CONCATENATE("R",'Mapa inherente'!$A$14),"")</f>
        <v/>
      </c>
      <c r="AK11" s="272"/>
      <c r="AL11" s="272" t="str">
        <f>IF(AND('Mapa inherente'!$H$15="Muy Alta",'Mapa inherente'!$L$15="Catastrófico"),CONCATENATE("R",'Mapa inherente'!$A$15),"")</f>
        <v/>
      </c>
      <c r="AM11" s="275"/>
      <c r="AN11" s="38"/>
      <c r="AO11" s="314"/>
      <c r="AP11" s="315"/>
      <c r="AQ11" s="315"/>
      <c r="AR11" s="315"/>
      <c r="AS11" s="315"/>
      <c r="AT11" s="316"/>
      <c r="AU11" s="38"/>
      <c r="AV11" s="38"/>
      <c r="AW11" s="38"/>
      <c r="AX11" s="38"/>
      <c r="AY11" s="38"/>
      <c r="AZ11" s="38"/>
      <c r="BA11" s="38"/>
      <c r="BB11" s="38"/>
      <c r="BC11" s="38"/>
      <c r="BD11" s="38"/>
      <c r="BE11" s="38"/>
      <c r="BF11" s="38"/>
      <c r="BG11" s="38"/>
      <c r="BH11" s="38"/>
      <c r="BI11" s="38"/>
      <c r="BJ11" s="38"/>
      <c r="BK11" s="38"/>
      <c r="BL11" s="38"/>
      <c r="BM11" s="38"/>
      <c r="BN11" s="38"/>
      <c r="BO11" s="38"/>
      <c r="BP11" s="38"/>
      <c r="BQ11" s="38"/>
      <c r="BR11" s="38"/>
      <c r="BS11" s="38"/>
      <c r="BT11" s="38"/>
      <c r="BU11" s="38"/>
      <c r="BV11" s="38"/>
      <c r="BW11" s="38"/>
      <c r="BX11" s="38"/>
      <c r="BY11" s="38"/>
      <c r="BZ11" s="38"/>
      <c r="CA11" s="38"/>
      <c r="CB11" s="38"/>
    </row>
    <row r="12" spans="1:99" ht="15" customHeight="1" x14ac:dyDescent="0.35">
      <c r="A12" s="38"/>
      <c r="B12" s="309"/>
      <c r="C12" s="309"/>
      <c r="D12" s="310"/>
      <c r="E12" s="293"/>
      <c r="F12" s="294"/>
      <c r="G12" s="294"/>
      <c r="H12" s="294"/>
      <c r="I12" s="295"/>
      <c r="J12" s="299"/>
      <c r="K12" s="251"/>
      <c r="L12" s="251"/>
      <c r="M12" s="251"/>
      <c r="N12" s="251"/>
      <c r="O12" s="303"/>
      <c r="P12" s="299"/>
      <c r="Q12" s="251"/>
      <c r="R12" s="251"/>
      <c r="S12" s="251"/>
      <c r="T12" s="251"/>
      <c r="U12" s="303"/>
      <c r="V12" s="299"/>
      <c r="W12" s="251"/>
      <c r="X12" s="251"/>
      <c r="Y12" s="251"/>
      <c r="Z12" s="251"/>
      <c r="AA12" s="303"/>
      <c r="AB12" s="299"/>
      <c r="AC12" s="251"/>
      <c r="AD12" s="251"/>
      <c r="AE12" s="251"/>
      <c r="AF12" s="251"/>
      <c r="AG12" s="303"/>
      <c r="AH12" s="271"/>
      <c r="AI12" s="272"/>
      <c r="AJ12" s="272"/>
      <c r="AK12" s="272"/>
      <c r="AL12" s="272"/>
      <c r="AM12" s="275"/>
      <c r="AN12" s="38"/>
      <c r="AO12" s="314"/>
      <c r="AP12" s="315"/>
      <c r="AQ12" s="315"/>
      <c r="AR12" s="315"/>
      <c r="AS12" s="315"/>
      <c r="AT12" s="316"/>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row>
    <row r="13" spans="1:99" ht="15" customHeight="1" x14ac:dyDescent="0.35">
      <c r="A13" s="38"/>
      <c r="B13" s="309"/>
      <c r="C13" s="309"/>
      <c r="D13" s="310"/>
      <c r="E13" s="293"/>
      <c r="F13" s="294"/>
      <c r="G13" s="294"/>
      <c r="H13" s="294"/>
      <c r="I13" s="295"/>
      <c r="J13" s="299" t="str">
        <f>IF(AND('Mapa inherente'!$H$16="Muy Alta",'Mapa inherente'!$L$16="Leve"),CONCATENATE("R",'Mapa inherente'!$A$16),"")</f>
        <v/>
      </c>
      <c r="K13" s="251"/>
      <c r="L13" s="251" t="str">
        <f>IF(AND('Mapa inherente'!$H$17="Muy Alta",'Mapa inherente'!$L$17="Leve"),CONCATENATE("R",'Mapa inherente'!$A$17),"")</f>
        <v/>
      </c>
      <c r="M13" s="251"/>
      <c r="N13" s="251" t="str">
        <f>IF(AND('Mapa inherente'!$H$18="Muy Alta",'Mapa inherente'!$L$18="Leve"),CONCATENATE("R",'Mapa inherente'!$A$18),"")</f>
        <v/>
      </c>
      <c r="O13" s="303"/>
      <c r="P13" s="299" t="str">
        <f>IF(AND('Mapa inherente'!$H$16="Muy Alta",'Mapa inherente'!$L$16="Menor"),CONCATENATE("R",'Mapa inherente'!$A$16),"")</f>
        <v/>
      </c>
      <c r="Q13" s="251"/>
      <c r="R13" s="251" t="str">
        <f>IF(AND('Mapa inherente'!$H$17="Muy Alta",'Mapa inherente'!$L$17="Menor"),CONCATENATE("R",'Mapa inherente'!$A$17),"")</f>
        <v/>
      </c>
      <c r="S13" s="251"/>
      <c r="T13" s="251" t="str">
        <f>IF(AND('Mapa inherente'!$H$18="Muy Alta",'Mapa inherente'!$L$18="Menor"),CONCATENATE("R",'Mapa inherente'!$A$18),"")</f>
        <v/>
      </c>
      <c r="U13" s="303"/>
      <c r="V13" s="299" t="str">
        <f>IF(AND('Mapa inherente'!$H$16="Muy Alta",'Mapa inherente'!$L$16="Moderado"),CONCATENATE("R",'Mapa inherente'!$A$16),"")</f>
        <v/>
      </c>
      <c r="W13" s="251"/>
      <c r="X13" s="251" t="str">
        <f>IF(AND('Mapa inherente'!$H$17="Muy Alta",'Mapa inherente'!$L$17="Moderado"),CONCATENATE("R",'Mapa inherente'!$A$17),"")</f>
        <v/>
      </c>
      <c r="Y13" s="251"/>
      <c r="Z13" s="251" t="str">
        <f>IF(AND('Mapa inherente'!$H$18="Muy Alta",'Mapa inherente'!$L$18="Moderado"),CONCATENATE("R",'Mapa inherente'!$A$18),"")</f>
        <v/>
      </c>
      <c r="AA13" s="303"/>
      <c r="AB13" s="299" t="str">
        <f>IF(AND('Mapa inherente'!$H$16="Muy Alta",'Mapa inherente'!$L$16="Mayor"),CONCATENATE("R",'Mapa inherente'!$A$16),"")</f>
        <v/>
      </c>
      <c r="AC13" s="251"/>
      <c r="AD13" s="251" t="str">
        <f>IF(AND('Mapa inherente'!$H$17="Muy Alta",'Mapa inherente'!$L$17="Mayor"),CONCATENATE("R",'Mapa inherente'!$A$17),"")</f>
        <v/>
      </c>
      <c r="AE13" s="251"/>
      <c r="AF13" s="251" t="str">
        <f>IF(AND('Mapa inherente'!$H$18="Muy Alta",'Mapa inherente'!$L$18="Mayor"),CONCATENATE("R",'Mapa inherente'!$A$18),"")</f>
        <v/>
      </c>
      <c r="AG13" s="303"/>
      <c r="AH13" s="271" t="str">
        <f>IF(AND('Mapa inherente'!$H$16="Muy Alta",'Mapa inherente'!$L$16="Catastrófico"),CONCATENATE("R",'Mapa inherente'!$A$16),"")</f>
        <v/>
      </c>
      <c r="AI13" s="272"/>
      <c r="AJ13" s="272" t="str">
        <f>IF(AND('Mapa inherente'!$H$17="Muy Alta",'Mapa inherente'!$L$17="Catastrófico"),CONCATENATE("R",'Mapa inherente'!$A$17),"")</f>
        <v/>
      </c>
      <c r="AK13" s="272"/>
      <c r="AL13" s="272" t="str">
        <f>IF(AND('Mapa inherente'!$H$18="Muy Alta",'Mapa inherente'!$L$18="Catastrófico"),CONCATENATE("R",'Mapa inherente'!$A$18),"")</f>
        <v/>
      </c>
      <c r="AM13" s="275"/>
      <c r="AN13" s="38"/>
      <c r="AO13" s="314"/>
      <c r="AP13" s="315"/>
      <c r="AQ13" s="315"/>
      <c r="AR13" s="315"/>
      <c r="AS13" s="315"/>
      <c r="AT13" s="316"/>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c r="BZ13" s="38"/>
      <c r="CA13" s="38"/>
      <c r="CB13" s="38"/>
    </row>
    <row r="14" spans="1:99" ht="15.75" customHeight="1" thickBot="1" x14ac:dyDescent="0.4">
      <c r="A14" s="38"/>
      <c r="B14" s="309"/>
      <c r="C14" s="309"/>
      <c r="D14" s="310"/>
      <c r="E14" s="293"/>
      <c r="F14" s="294"/>
      <c r="G14" s="294"/>
      <c r="H14" s="294"/>
      <c r="I14" s="295"/>
      <c r="J14" s="300"/>
      <c r="K14" s="301"/>
      <c r="L14" s="251"/>
      <c r="M14" s="251"/>
      <c r="N14" s="251"/>
      <c r="O14" s="303"/>
      <c r="P14" s="300"/>
      <c r="Q14" s="301"/>
      <c r="R14" s="251"/>
      <c r="S14" s="251"/>
      <c r="T14" s="251"/>
      <c r="U14" s="303"/>
      <c r="V14" s="300"/>
      <c r="W14" s="301"/>
      <c r="X14" s="251"/>
      <c r="Y14" s="251"/>
      <c r="Z14" s="251"/>
      <c r="AA14" s="303"/>
      <c r="AB14" s="300"/>
      <c r="AC14" s="301"/>
      <c r="AD14" s="251"/>
      <c r="AE14" s="251"/>
      <c r="AF14" s="251"/>
      <c r="AG14" s="303"/>
      <c r="AH14" s="273"/>
      <c r="AI14" s="274"/>
      <c r="AJ14" s="272"/>
      <c r="AK14" s="272"/>
      <c r="AL14" s="272"/>
      <c r="AM14" s="275"/>
      <c r="AN14" s="38"/>
      <c r="AO14" s="317"/>
      <c r="AP14" s="318"/>
      <c r="AQ14" s="318"/>
      <c r="AR14" s="318"/>
      <c r="AS14" s="318"/>
      <c r="AT14" s="319"/>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8"/>
      <c r="BX14" s="38"/>
      <c r="BY14" s="38"/>
      <c r="BZ14" s="38"/>
      <c r="CA14" s="38"/>
      <c r="CB14" s="38"/>
    </row>
    <row r="15" spans="1:99" ht="15" customHeight="1" x14ac:dyDescent="0.35">
      <c r="A15" s="38"/>
      <c r="B15" s="309"/>
      <c r="C15" s="309"/>
      <c r="D15" s="309"/>
      <c r="E15" s="289" t="s">
        <v>105</v>
      </c>
      <c r="F15" s="291"/>
      <c r="G15" s="291"/>
      <c r="H15" s="291"/>
      <c r="I15" s="292"/>
      <c r="J15" s="269" t="str">
        <f>IF(AND('Mapa inherente'!$H$10="Alta",'Mapa inherente'!$L$10="Leve"),CONCATENATE("R",'Mapa inherente'!$A$10),"")</f>
        <v/>
      </c>
      <c r="K15" s="269"/>
      <c r="L15" s="269" t="str">
        <f>IF(AND('Mapa inherente'!$H$11="Alta",'Mapa inherente'!$L$11="Leve"),CONCATENATE("R",'Mapa inherente'!$A$11),"")</f>
        <v/>
      </c>
      <c r="M15" s="269"/>
      <c r="N15" s="269" t="str">
        <f>IF(AND('Mapa inherente'!$H$12="Alta",'Mapa inherente'!$L$12="Leve"),CONCATENATE("R",'Mapa inherente'!$A$12),"")</f>
        <v/>
      </c>
      <c r="O15" s="270"/>
      <c r="P15" s="269" t="str">
        <f>IF(AND('Mapa inherente'!$H$10="Alta",'Mapa inherente'!$L$10="Menor"),CONCATENATE("R",'Mapa inherente'!$A$10),"")</f>
        <v/>
      </c>
      <c r="Q15" s="269"/>
      <c r="R15" s="269" t="str">
        <f>IF(AND('Mapa inherente'!$H$11="Alta",'Mapa inherente'!$L$11="Menor"),CONCATENATE("R",'Mapa inherente'!$A$11),"")</f>
        <v/>
      </c>
      <c r="S15" s="269"/>
      <c r="T15" s="269" t="str">
        <f>IF(AND('Mapa inherente'!$H$12="Alta",'Mapa inherente'!$L$12="Menor"),CONCATENATE("R",'Mapa inherente'!$A$12),"")</f>
        <v/>
      </c>
      <c r="U15" s="270"/>
      <c r="V15" s="287" t="str">
        <f>IF(AND('Mapa inherente'!$H$10="Alta",'Mapa inherente'!$L$10="Moderado"),CONCATENATE("R",'Mapa inherente'!$A$10),"")</f>
        <v/>
      </c>
      <c r="W15" s="287"/>
      <c r="X15" s="287" t="str">
        <f>IF(AND('Mapa inherente'!$H$11="Alta",'Mapa inherente'!$L$11="Moderado"),CONCATENATE("R",'Mapa inherente'!$A$11),"")</f>
        <v/>
      </c>
      <c r="Y15" s="287"/>
      <c r="Z15" s="287" t="str">
        <f>IF(AND('Mapa inherente'!$H$12="Alta",'Mapa inherente'!$L$12="Moderado"),CONCATENATE("R",'Mapa inherente'!$A$12),"")</f>
        <v/>
      </c>
      <c r="AA15" s="288"/>
      <c r="AB15" s="287" t="str">
        <f>IF(AND('Mapa inherente'!$H$10="Alta",'Mapa inherente'!$L$10="Mayor"),CONCATENATE("R",'Mapa inherente'!$A$10),"")</f>
        <v/>
      </c>
      <c r="AC15" s="287"/>
      <c r="AD15" s="287" t="str">
        <f>IF(AND('Mapa inherente'!$H$11="Alta",'Mapa inherente'!$L$11="Mayor"),CONCATENATE("R",'Mapa inherente'!$A$11),"")</f>
        <v/>
      </c>
      <c r="AE15" s="287"/>
      <c r="AF15" s="287" t="str">
        <f>IF(AND('Mapa inherente'!$H$12="Alta",'Mapa inherente'!$L$12="Mayor"),CONCATENATE("R",'Mapa inherente'!$A$12),"")</f>
        <v/>
      </c>
      <c r="AG15" s="288"/>
      <c r="AH15" s="278" t="str">
        <f>IF(AND('Mapa inherente'!$H$10="Alta",'Mapa inherente'!$L$10="Catastrófico"),CONCATENATE("R",'Mapa inherente'!$A$10),"")</f>
        <v/>
      </c>
      <c r="AI15" s="278"/>
      <c r="AJ15" s="278" t="str">
        <f>IF(AND('Mapa inherente'!$H$11="Alta",'Mapa inherente'!$L$11="Catastrófico"),CONCATENATE("R",'Mapa inherente'!$A$11),"")</f>
        <v/>
      </c>
      <c r="AK15" s="278"/>
      <c r="AL15" s="278" t="str">
        <f>IF(AND('Mapa inherente'!$H$12="Alta",'Mapa inherente'!$L$12="Catastrófico"),CONCATENATE("R",'Mapa inherente'!$A$12),"")</f>
        <v/>
      </c>
      <c r="AM15" s="279"/>
      <c r="AN15" s="38"/>
      <c r="AO15" s="320" t="s">
        <v>71</v>
      </c>
      <c r="AP15" s="321"/>
      <c r="AQ15" s="321"/>
      <c r="AR15" s="321"/>
      <c r="AS15" s="321"/>
      <c r="AT15" s="322"/>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8"/>
      <c r="BX15" s="38"/>
      <c r="BY15" s="38"/>
      <c r="BZ15" s="38"/>
      <c r="CA15" s="38"/>
      <c r="CB15" s="38"/>
    </row>
    <row r="16" spans="1:99" ht="15" customHeight="1" x14ac:dyDescent="0.35">
      <c r="A16" s="38"/>
      <c r="B16" s="309"/>
      <c r="C16" s="309"/>
      <c r="D16" s="309"/>
      <c r="E16" s="293"/>
      <c r="F16" s="294"/>
      <c r="G16" s="294"/>
      <c r="H16" s="294"/>
      <c r="I16" s="295"/>
      <c r="J16" s="263"/>
      <c r="K16" s="263"/>
      <c r="L16" s="263"/>
      <c r="M16" s="263"/>
      <c r="N16" s="263"/>
      <c r="O16" s="266"/>
      <c r="P16" s="263"/>
      <c r="Q16" s="263"/>
      <c r="R16" s="263"/>
      <c r="S16" s="263"/>
      <c r="T16" s="263"/>
      <c r="U16" s="266"/>
      <c r="V16" s="281"/>
      <c r="W16" s="281"/>
      <c r="X16" s="281"/>
      <c r="Y16" s="281"/>
      <c r="Z16" s="281"/>
      <c r="AA16" s="284"/>
      <c r="AB16" s="281"/>
      <c r="AC16" s="281"/>
      <c r="AD16" s="281"/>
      <c r="AE16" s="281"/>
      <c r="AF16" s="281"/>
      <c r="AG16" s="284"/>
      <c r="AH16" s="272"/>
      <c r="AI16" s="272"/>
      <c r="AJ16" s="272"/>
      <c r="AK16" s="272"/>
      <c r="AL16" s="272"/>
      <c r="AM16" s="275"/>
      <c r="AN16" s="38"/>
      <c r="AO16" s="323"/>
      <c r="AP16" s="324"/>
      <c r="AQ16" s="324"/>
      <c r="AR16" s="324"/>
      <c r="AS16" s="324"/>
      <c r="AT16" s="325"/>
      <c r="AU16" s="38"/>
      <c r="AV16" s="38"/>
      <c r="AW16" s="38"/>
      <c r="AX16" s="38"/>
      <c r="AY16" s="38"/>
      <c r="AZ16" s="38"/>
      <c r="BA16" s="38"/>
      <c r="BB16" s="38"/>
      <c r="BC16" s="38"/>
      <c r="BD16" s="38"/>
      <c r="BE16" s="38"/>
      <c r="BF16" s="38"/>
      <c r="BG16" s="38"/>
      <c r="BH16" s="38"/>
      <c r="BI16" s="38"/>
      <c r="BJ16" s="38"/>
      <c r="BK16" s="38"/>
      <c r="BL16" s="38"/>
      <c r="BM16" s="38"/>
      <c r="BN16" s="38"/>
      <c r="BO16" s="38"/>
      <c r="BP16" s="38"/>
      <c r="BQ16" s="38"/>
      <c r="BR16" s="38"/>
      <c r="BS16" s="38"/>
      <c r="BT16" s="38"/>
      <c r="BU16" s="38"/>
      <c r="BV16" s="38"/>
      <c r="BW16" s="38"/>
      <c r="BX16" s="38"/>
      <c r="BY16" s="38"/>
      <c r="BZ16" s="38"/>
      <c r="CA16" s="38"/>
      <c r="CB16" s="38"/>
    </row>
    <row r="17" spans="1:80" ht="15" customHeight="1" x14ac:dyDescent="0.35">
      <c r="A17" s="38"/>
      <c r="B17" s="309"/>
      <c r="C17" s="309"/>
      <c r="D17" s="309"/>
      <c r="E17" s="293"/>
      <c r="F17" s="294"/>
      <c r="G17" s="294"/>
      <c r="H17" s="294"/>
      <c r="I17" s="295"/>
      <c r="J17" s="262" t="str">
        <f>IF(AND('Mapa inherente'!$H$13="Alta",'Mapa inherente'!$L$13="Leve"),CONCATENATE("R",'Mapa inherente'!$A$13),"")</f>
        <v/>
      </c>
      <c r="K17" s="263"/>
      <c r="L17" s="263" t="str">
        <f>IF(AND('Mapa inherente'!$H$14="Alta",'Mapa inherente'!$L$14="Leve"),CONCATENATE("R",'Mapa inherente'!$A$14),"")</f>
        <v/>
      </c>
      <c r="M17" s="263"/>
      <c r="N17" s="263" t="str">
        <f>IF(AND('Mapa inherente'!$H$15="Alta",'Mapa inherente'!$L$15="Leve"),CONCATENATE("R",'Mapa inherente'!$A$15),"")</f>
        <v/>
      </c>
      <c r="O17" s="266"/>
      <c r="P17" s="262" t="str">
        <f>IF(AND('Mapa inherente'!$H$13="Alta",'Mapa inherente'!$L$13="Menor"),CONCATENATE("R",'Mapa inherente'!$A$13),"")</f>
        <v/>
      </c>
      <c r="Q17" s="263"/>
      <c r="R17" s="263" t="str">
        <f>IF(AND('Mapa inherente'!$H$14="Alta",'Mapa inherente'!$L$14="Menor"),CONCATENATE("R",'Mapa inherente'!$A$14),"")</f>
        <v/>
      </c>
      <c r="S17" s="263"/>
      <c r="T17" s="263" t="str">
        <f>IF(AND('Mapa inherente'!$H$15="Alta",'Mapa inherente'!$L$15="Menor"),CONCATENATE("R",'Mapa inherente'!$A$15),"")</f>
        <v/>
      </c>
      <c r="U17" s="266"/>
      <c r="V17" s="280" t="str">
        <f>IF(AND('Mapa inherente'!$H$13="Alta",'Mapa inherente'!$L$13="Moderado"),CONCATENATE("R",'Mapa inherente'!$A$13),"")</f>
        <v/>
      </c>
      <c r="W17" s="281"/>
      <c r="X17" s="281" t="str">
        <f>IF(AND('Mapa inherente'!$H$14="Alta",'Mapa inherente'!$L$14="Moderado"),CONCATENATE("R",'Mapa inherente'!$A$14),"")</f>
        <v/>
      </c>
      <c r="Y17" s="281"/>
      <c r="Z17" s="281" t="str">
        <f>IF(AND('Mapa inherente'!$H$15="Alta",'Mapa inherente'!$L$15="Moderado"),CONCATENATE("R",'Mapa inherente'!$A$15),"")</f>
        <v/>
      </c>
      <c r="AA17" s="284"/>
      <c r="AB17" s="280" t="str">
        <f>IF(AND('Mapa inherente'!$H$13="Alta",'Mapa inherente'!$L$13="Mayor"),CONCATENATE("R",'Mapa inherente'!$A$13),"")</f>
        <v/>
      </c>
      <c r="AC17" s="281"/>
      <c r="AD17" s="281" t="str">
        <f>IF(AND('Mapa inherente'!$H$14="Alta",'Mapa inherente'!$L$14="Mayor"),CONCATENATE("R",'Mapa inherente'!$A$14),"")</f>
        <v/>
      </c>
      <c r="AE17" s="281"/>
      <c r="AF17" s="281" t="str">
        <f>IF(AND('Mapa inherente'!$H$15="Alta",'Mapa inherente'!$L$15="Mayor"),CONCATENATE("R",'Mapa inherente'!$A$15),"")</f>
        <v/>
      </c>
      <c r="AG17" s="284"/>
      <c r="AH17" s="271" t="str">
        <f>IF(AND('Mapa inherente'!$H$13="Alta",'Mapa inherente'!$L$13="Catastrófico"),CONCATENATE("R",'Mapa inherente'!$A$13),"")</f>
        <v/>
      </c>
      <c r="AI17" s="272"/>
      <c r="AJ17" s="272" t="str">
        <f>IF(AND('Mapa inherente'!$H$14="Alta",'Mapa inherente'!$L$14="Catastrófico"),CONCATENATE("R",'Mapa inherente'!$A$14),"")</f>
        <v/>
      </c>
      <c r="AK17" s="272"/>
      <c r="AL17" s="272" t="str">
        <f>IF(AND('Mapa inherente'!$H$15="Alta",'Mapa inherente'!$L$15="Catastrófico"),CONCATENATE("R",'Mapa inherente'!$A$15),"")</f>
        <v/>
      </c>
      <c r="AM17" s="275"/>
      <c r="AN17" s="38"/>
      <c r="AO17" s="323"/>
      <c r="AP17" s="324"/>
      <c r="AQ17" s="324"/>
      <c r="AR17" s="324"/>
      <c r="AS17" s="324"/>
      <c r="AT17" s="325"/>
      <c r="AU17" s="38"/>
      <c r="AV17" s="38"/>
      <c r="AW17" s="38"/>
      <c r="AX17" s="38"/>
      <c r="AY17" s="38"/>
      <c r="AZ17" s="38"/>
      <c r="BA17" s="38"/>
      <c r="BB17" s="38"/>
      <c r="BC17" s="38"/>
      <c r="BD17" s="38"/>
      <c r="BE17" s="38"/>
      <c r="BF17" s="38"/>
      <c r="BG17" s="38"/>
      <c r="BH17" s="38"/>
      <c r="BI17" s="38"/>
      <c r="BJ17" s="38"/>
      <c r="BK17" s="38"/>
      <c r="BL17" s="38"/>
      <c r="BM17" s="38"/>
      <c r="BN17" s="38"/>
      <c r="BO17" s="38"/>
      <c r="BP17" s="38"/>
      <c r="BQ17" s="38"/>
      <c r="BR17" s="38"/>
      <c r="BS17" s="38"/>
      <c r="BT17" s="38"/>
      <c r="BU17" s="38"/>
      <c r="BV17" s="38"/>
      <c r="BW17" s="38"/>
      <c r="BX17" s="38"/>
      <c r="BY17" s="38"/>
      <c r="BZ17" s="38"/>
      <c r="CA17" s="38"/>
      <c r="CB17" s="38"/>
    </row>
    <row r="18" spans="1:80" ht="15" customHeight="1" x14ac:dyDescent="0.35">
      <c r="A18" s="38"/>
      <c r="B18" s="309"/>
      <c r="C18" s="309"/>
      <c r="D18" s="309"/>
      <c r="E18" s="293"/>
      <c r="F18" s="294"/>
      <c r="G18" s="294"/>
      <c r="H18" s="294"/>
      <c r="I18" s="295"/>
      <c r="J18" s="262"/>
      <c r="K18" s="263"/>
      <c r="L18" s="263"/>
      <c r="M18" s="263"/>
      <c r="N18" s="263"/>
      <c r="O18" s="266"/>
      <c r="P18" s="262"/>
      <c r="Q18" s="263"/>
      <c r="R18" s="263"/>
      <c r="S18" s="263"/>
      <c r="T18" s="263"/>
      <c r="U18" s="266"/>
      <c r="V18" s="280"/>
      <c r="W18" s="281"/>
      <c r="X18" s="281"/>
      <c r="Y18" s="281"/>
      <c r="Z18" s="281"/>
      <c r="AA18" s="284"/>
      <c r="AB18" s="280"/>
      <c r="AC18" s="281"/>
      <c r="AD18" s="281"/>
      <c r="AE18" s="281"/>
      <c r="AF18" s="281"/>
      <c r="AG18" s="284"/>
      <c r="AH18" s="271"/>
      <c r="AI18" s="272"/>
      <c r="AJ18" s="272"/>
      <c r="AK18" s="272"/>
      <c r="AL18" s="272"/>
      <c r="AM18" s="275"/>
      <c r="AN18" s="38"/>
      <c r="AO18" s="323"/>
      <c r="AP18" s="324"/>
      <c r="AQ18" s="324"/>
      <c r="AR18" s="324"/>
      <c r="AS18" s="324"/>
      <c r="AT18" s="325"/>
      <c r="AU18" s="38"/>
      <c r="AV18" s="38"/>
      <c r="AW18" s="38"/>
      <c r="AX18" s="38"/>
      <c r="AY18" s="38"/>
      <c r="AZ18" s="38"/>
      <c r="BA18" s="38"/>
      <c r="BB18" s="38"/>
      <c r="BC18" s="38"/>
      <c r="BD18" s="38"/>
      <c r="BE18" s="38"/>
      <c r="BF18" s="38"/>
      <c r="BG18" s="38"/>
      <c r="BH18" s="38"/>
      <c r="BI18" s="38"/>
      <c r="BJ18" s="38"/>
      <c r="BK18" s="38"/>
      <c r="BL18" s="38"/>
      <c r="BM18" s="38"/>
      <c r="BN18" s="38"/>
      <c r="BO18" s="38"/>
      <c r="BP18" s="38"/>
      <c r="BQ18" s="38"/>
      <c r="BR18" s="38"/>
      <c r="BS18" s="38"/>
      <c r="BT18" s="38"/>
      <c r="BU18" s="38"/>
      <c r="BV18" s="38"/>
      <c r="BW18" s="38"/>
      <c r="BX18" s="38"/>
      <c r="BY18" s="38"/>
      <c r="BZ18" s="38"/>
      <c r="CA18" s="38"/>
      <c r="CB18" s="38"/>
    </row>
    <row r="19" spans="1:80" ht="15" customHeight="1" x14ac:dyDescent="0.35">
      <c r="A19" s="38"/>
      <c r="B19" s="309"/>
      <c r="C19" s="309"/>
      <c r="D19" s="309"/>
      <c r="E19" s="293"/>
      <c r="F19" s="294"/>
      <c r="G19" s="294"/>
      <c r="H19" s="294"/>
      <c r="I19" s="295"/>
      <c r="J19" s="262" t="str">
        <f>IF(AND('Mapa inherente'!$H$16="Alta",'Mapa inherente'!$L$16="Leve"),CONCATENATE("R",'Mapa inherente'!$A$16),"")</f>
        <v/>
      </c>
      <c r="K19" s="263"/>
      <c r="L19" s="263" t="str">
        <f>IF(AND('Mapa inherente'!$H$17="Alta",'Mapa inherente'!$L$17="Leve"),CONCATENATE("R",'Mapa inherente'!$A$17),"")</f>
        <v/>
      </c>
      <c r="M19" s="263"/>
      <c r="N19" s="263" t="str">
        <f>IF(AND('Mapa inherente'!$H$18="Alta",'Mapa inherente'!$L$18="Leve"),CONCATENATE("R",'Mapa inherente'!$A$18),"")</f>
        <v/>
      </c>
      <c r="O19" s="266"/>
      <c r="P19" s="262" t="str">
        <f>IF(AND('Mapa inherente'!$H$16="Alta",'Mapa inherente'!$L$16="Menor"),CONCATENATE("R",'Mapa inherente'!$A$16),"")</f>
        <v/>
      </c>
      <c r="Q19" s="263"/>
      <c r="R19" s="263" t="str">
        <f>IF(AND('Mapa inherente'!$H$17="Alta",'Mapa inherente'!$L$17="Menor"),CONCATENATE("R",'Mapa inherente'!$A$17),"")</f>
        <v/>
      </c>
      <c r="S19" s="263"/>
      <c r="T19" s="263" t="str">
        <f>IF(AND('Mapa inherente'!$H$18="Alta",'Mapa inherente'!$L$18="Menor"),CONCATENATE("R",'Mapa inherente'!$A$18),"")</f>
        <v/>
      </c>
      <c r="U19" s="266"/>
      <c r="V19" s="280" t="str">
        <f>IF(AND('Mapa inherente'!$H$16="Alta",'Mapa inherente'!$L$16="Moderado"),CONCATENATE("R",'Mapa inherente'!$A$16),"")</f>
        <v/>
      </c>
      <c r="W19" s="281"/>
      <c r="X19" s="281" t="str">
        <f>IF(AND('Mapa inherente'!$H$17="Alta",'Mapa inherente'!$L$17="Moderado"),CONCATENATE("R",'Mapa inherente'!$A$17),"")</f>
        <v/>
      </c>
      <c r="Y19" s="281"/>
      <c r="Z19" s="281" t="str">
        <f>IF(AND('Mapa inherente'!$H$18="Alta",'Mapa inherente'!$L$18="Moderado"),CONCATENATE("R",'Mapa inherente'!$A$18),"")</f>
        <v/>
      </c>
      <c r="AA19" s="284"/>
      <c r="AB19" s="280" t="str">
        <f>IF(AND('Mapa inherente'!$H$16="Alta",'Mapa inherente'!$L$16="Mayor"),CONCATENATE("R",'Mapa inherente'!$A$16),"")</f>
        <v/>
      </c>
      <c r="AC19" s="281"/>
      <c r="AD19" s="281" t="str">
        <f>IF(AND('Mapa inherente'!$H$17="Alta",'Mapa inherente'!$L$17="Mayor"),CONCATENATE("R",'Mapa inherente'!$A$17),"")</f>
        <v/>
      </c>
      <c r="AE19" s="281"/>
      <c r="AF19" s="281" t="str">
        <f>IF(AND('Mapa inherente'!$H$18="Alta",'Mapa inherente'!$L$18="Mayor"),CONCATENATE("R",'Mapa inherente'!$A$18),"")</f>
        <v/>
      </c>
      <c r="AG19" s="284"/>
      <c r="AH19" s="271" t="str">
        <f>IF(AND('Mapa inherente'!$H$16="Alta",'Mapa inherente'!$L$16="Catastrófico"),CONCATENATE("R",'Mapa inherente'!$A$16),"")</f>
        <v/>
      </c>
      <c r="AI19" s="272"/>
      <c r="AJ19" s="272" t="str">
        <f>IF(AND('Mapa inherente'!$H$17="Alta",'Mapa inherente'!$L$17="Catastrófico"),CONCATENATE("R",'Mapa inherente'!$A$17),"")</f>
        <v/>
      </c>
      <c r="AK19" s="272"/>
      <c r="AL19" s="272" t="str">
        <f>IF(AND('Mapa inherente'!$H$18="Alta",'Mapa inherente'!$L$18="Catastrófico"),CONCATENATE("R",'Mapa inherente'!$A$18),"")</f>
        <v/>
      </c>
      <c r="AM19" s="275"/>
      <c r="AN19" s="38"/>
      <c r="AO19" s="323"/>
      <c r="AP19" s="324"/>
      <c r="AQ19" s="324"/>
      <c r="AR19" s="324"/>
      <c r="AS19" s="324"/>
      <c r="AT19" s="325"/>
      <c r="AU19" s="38"/>
      <c r="AV19" s="38"/>
      <c r="AW19" s="38"/>
      <c r="AX19" s="38"/>
      <c r="AY19" s="38"/>
      <c r="AZ19" s="38"/>
      <c r="BA19" s="38"/>
      <c r="BB19" s="38"/>
      <c r="BC19" s="38"/>
      <c r="BD19" s="38"/>
      <c r="BE19" s="38"/>
      <c r="BF19" s="38"/>
      <c r="BG19" s="38"/>
      <c r="BH19" s="38"/>
      <c r="BI19" s="38"/>
      <c r="BJ19" s="38"/>
      <c r="BK19" s="38"/>
      <c r="BL19" s="38"/>
      <c r="BM19" s="38"/>
      <c r="BN19" s="38"/>
      <c r="BO19" s="38"/>
      <c r="BP19" s="38"/>
      <c r="BQ19" s="38"/>
      <c r="BR19" s="38"/>
      <c r="BS19" s="38"/>
      <c r="BT19" s="38"/>
      <c r="BU19" s="38"/>
      <c r="BV19" s="38"/>
      <c r="BW19" s="38"/>
      <c r="BX19" s="38"/>
      <c r="BY19" s="38"/>
      <c r="BZ19" s="38"/>
      <c r="CA19" s="38"/>
      <c r="CB19" s="38"/>
    </row>
    <row r="20" spans="1:80" ht="15.75" customHeight="1" thickBot="1" x14ac:dyDescent="0.4">
      <c r="A20" s="38"/>
      <c r="B20" s="309"/>
      <c r="C20" s="309"/>
      <c r="D20" s="309"/>
      <c r="E20" s="296"/>
      <c r="F20" s="297"/>
      <c r="G20" s="297"/>
      <c r="H20" s="297"/>
      <c r="I20" s="298"/>
      <c r="J20" s="264"/>
      <c r="K20" s="265"/>
      <c r="L20" s="263"/>
      <c r="M20" s="263"/>
      <c r="N20" s="263"/>
      <c r="O20" s="266"/>
      <c r="P20" s="264"/>
      <c r="Q20" s="265"/>
      <c r="R20" s="263"/>
      <c r="S20" s="263"/>
      <c r="T20" s="263"/>
      <c r="U20" s="266"/>
      <c r="V20" s="282"/>
      <c r="W20" s="283"/>
      <c r="X20" s="281"/>
      <c r="Y20" s="281"/>
      <c r="Z20" s="281"/>
      <c r="AA20" s="284"/>
      <c r="AB20" s="282"/>
      <c r="AC20" s="283"/>
      <c r="AD20" s="281"/>
      <c r="AE20" s="281"/>
      <c r="AF20" s="281"/>
      <c r="AG20" s="284"/>
      <c r="AH20" s="273"/>
      <c r="AI20" s="274"/>
      <c r="AJ20" s="272"/>
      <c r="AK20" s="272"/>
      <c r="AL20" s="272"/>
      <c r="AM20" s="275"/>
      <c r="AN20" s="38"/>
      <c r="AO20" s="326"/>
      <c r="AP20" s="327"/>
      <c r="AQ20" s="327"/>
      <c r="AR20" s="327"/>
      <c r="AS20" s="327"/>
      <c r="AT20" s="32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c r="BX20" s="38"/>
      <c r="BY20" s="38"/>
      <c r="BZ20" s="38"/>
      <c r="CA20" s="38"/>
      <c r="CB20" s="38"/>
    </row>
    <row r="21" spans="1:80" ht="15" customHeight="1" x14ac:dyDescent="0.35">
      <c r="A21" s="38"/>
      <c r="B21" s="309"/>
      <c r="C21" s="309"/>
      <c r="D21" s="310"/>
      <c r="E21" s="347" t="s">
        <v>107</v>
      </c>
      <c r="F21" s="294"/>
      <c r="G21" s="294"/>
      <c r="H21" s="294"/>
      <c r="I21" s="295"/>
      <c r="J21" s="269" t="str">
        <f>IF(AND('Mapa inherente'!$H$10="Media",'Mapa inherente'!$L$10="Leve"),CONCATENATE("R",'Mapa inherente'!$A$10),"")</f>
        <v/>
      </c>
      <c r="K21" s="269"/>
      <c r="L21" s="269" t="str">
        <f>IF(AND('Mapa inherente'!$H$11="Media",'Mapa inherente'!$L$11="Leve"),CONCATENATE("R",'Mapa inherente'!$A$11),"")</f>
        <v/>
      </c>
      <c r="M21" s="269"/>
      <c r="N21" s="269" t="str">
        <f>IF(AND('Mapa inherente'!$H$12="Media",'Mapa inherente'!$L$12="Leve"),CONCATENATE("R",'Mapa inherente'!$A$12),"")</f>
        <v/>
      </c>
      <c r="O21" s="270"/>
      <c r="P21" s="269" t="str">
        <f>IF(AND('Mapa inherente'!$H$10="Media",'Mapa inherente'!$L$10="Menor"),CONCATENATE("R",'Mapa inherente'!$A$10),"")</f>
        <v/>
      </c>
      <c r="Q21" s="269"/>
      <c r="R21" s="269" t="str">
        <f>IF(AND('Mapa inherente'!$H$11="Media",'Mapa inherente'!$L$11="Menor"),CONCATENATE("R",'Mapa inherente'!$A$11),"")</f>
        <v/>
      </c>
      <c r="S21" s="269"/>
      <c r="T21" s="269" t="str">
        <f>IF(AND('Mapa inherente'!$H$12="Media",'Mapa inherente'!$L$12="Menor"),CONCATENATE("R",'Mapa inherente'!$A$12),"")</f>
        <v/>
      </c>
      <c r="U21" s="270"/>
      <c r="V21" s="269" t="str">
        <f>IF(AND('Mapa inherente'!$H$10="Media",'Mapa inherente'!$L$10="Moderado"),CONCATENATE("R",'Mapa inherente'!$A$10),"")</f>
        <v/>
      </c>
      <c r="W21" s="269"/>
      <c r="X21" s="269" t="str">
        <f>IF(AND('Mapa inherente'!$H$11="Media",'Mapa inherente'!$L$11="Moderado"),CONCATENATE("R",'Mapa inherente'!$A$11),"")</f>
        <v/>
      </c>
      <c r="Y21" s="269"/>
      <c r="Z21" s="269" t="str">
        <f>IF(AND('Mapa inherente'!$H$12="Media",'Mapa inherente'!$L$12="Moderado"),CONCATENATE("R",'Mapa inherente'!$A$12),"")</f>
        <v/>
      </c>
      <c r="AA21" s="270"/>
      <c r="AB21" s="287" t="str">
        <f>IF(AND('Mapa inherente'!$H$10="Media",'Mapa inherente'!$L$10="Mayor"),CONCATENATE("R",'Mapa inherente'!$A$10),"")</f>
        <v/>
      </c>
      <c r="AC21" s="287"/>
      <c r="AD21" s="287" t="str">
        <f>IF(AND('Mapa inherente'!$H$11="Media",'Mapa inherente'!$L$11="Mayor"),CONCATENATE("R",'Mapa inherente'!$A$11),"")</f>
        <v/>
      </c>
      <c r="AE21" s="287"/>
      <c r="AF21" s="287" t="str">
        <f>IF(AND('Mapa inherente'!$H$12="Media",'Mapa inherente'!$L$12="Mayor"),CONCATENATE("R",'Mapa inherente'!$A$12),"")</f>
        <v/>
      </c>
      <c r="AG21" s="288"/>
      <c r="AH21" s="278" t="str">
        <f>IF(AND('Mapa inherente'!$H$10="Media",'Mapa inherente'!$L$10="Catastrófico"),CONCATENATE("R",'Mapa inherente'!$A$10),"")</f>
        <v/>
      </c>
      <c r="AI21" s="278"/>
      <c r="AJ21" s="278" t="str">
        <f>IF(AND('Mapa inherente'!$H$11="Media",'Mapa inherente'!$L$11="Catastrófico"),CONCATENATE("R",'Mapa inherente'!$A$11),"")</f>
        <v/>
      </c>
      <c r="AK21" s="278"/>
      <c r="AL21" s="278" t="str">
        <f>IF(AND('Mapa inherente'!$H$12="Media",'Mapa inherente'!$L$12="Catastrófico"),CONCATENATE("R",'Mapa inherente'!$A$12),"")</f>
        <v/>
      </c>
      <c r="AM21" s="279"/>
      <c r="AN21" s="38"/>
      <c r="AO21" s="329" t="s">
        <v>72</v>
      </c>
      <c r="AP21" s="330"/>
      <c r="AQ21" s="330"/>
      <c r="AR21" s="330"/>
      <c r="AS21" s="330"/>
      <c r="AT21" s="331"/>
      <c r="AU21" s="38"/>
      <c r="AV21" s="38"/>
      <c r="AW21" s="38"/>
      <c r="AX21" s="38"/>
      <c r="AY21" s="38"/>
      <c r="AZ21" s="38"/>
      <c r="BA21" s="38"/>
      <c r="BB21" s="38"/>
      <c r="BC21" s="38"/>
      <c r="BD21" s="38"/>
      <c r="BE21" s="38"/>
      <c r="BF21" s="38"/>
      <c r="BG21" s="38"/>
      <c r="BH21" s="38"/>
      <c r="BI21" s="38"/>
      <c r="BJ21" s="38"/>
      <c r="BK21" s="38"/>
      <c r="BL21" s="38"/>
      <c r="BM21" s="38"/>
      <c r="BN21" s="38"/>
      <c r="BO21" s="38"/>
      <c r="BP21" s="38"/>
      <c r="BQ21" s="38"/>
      <c r="BR21" s="38"/>
      <c r="BS21" s="38"/>
      <c r="BT21" s="38"/>
      <c r="BU21" s="38"/>
      <c r="BV21" s="38"/>
      <c r="BW21" s="38"/>
      <c r="BX21" s="38"/>
      <c r="BY21" s="38"/>
      <c r="BZ21" s="38"/>
      <c r="CA21" s="38"/>
      <c r="CB21" s="38"/>
    </row>
    <row r="22" spans="1:80" ht="15" customHeight="1" x14ac:dyDescent="0.35">
      <c r="A22" s="38"/>
      <c r="B22" s="309"/>
      <c r="C22" s="309"/>
      <c r="D22" s="310"/>
      <c r="E22" s="293"/>
      <c r="F22" s="294"/>
      <c r="G22" s="294"/>
      <c r="H22" s="294"/>
      <c r="I22" s="295"/>
      <c r="J22" s="263"/>
      <c r="K22" s="263"/>
      <c r="L22" s="263"/>
      <c r="M22" s="263"/>
      <c r="N22" s="263"/>
      <c r="O22" s="266"/>
      <c r="P22" s="263"/>
      <c r="Q22" s="263"/>
      <c r="R22" s="263"/>
      <c r="S22" s="263"/>
      <c r="T22" s="263"/>
      <c r="U22" s="266"/>
      <c r="V22" s="263"/>
      <c r="W22" s="263"/>
      <c r="X22" s="263"/>
      <c r="Y22" s="263"/>
      <c r="Z22" s="263"/>
      <c r="AA22" s="266"/>
      <c r="AB22" s="281"/>
      <c r="AC22" s="281"/>
      <c r="AD22" s="281"/>
      <c r="AE22" s="281"/>
      <c r="AF22" s="281"/>
      <c r="AG22" s="284"/>
      <c r="AH22" s="272"/>
      <c r="AI22" s="272"/>
      <c r="AJ22" s="272"/>
      <c r="AK22" s="272"/>
      <c r="AL22" s="272"/>
      <c r="AM22" s="275"/>
      <c r="AN22" s="38"/>
      <c r="AO22" s="332"/>
      <c r="AP22" s="333"/>
      <c r="AQ22" s="333"/>
      <c r="AR22" s="333"/>
      <c r="AS22" s="333"/>
      <c r="AT22" s="334"/>
      <c r="AU22" s="38"/>
      <c r="AV22" s="38"/>
      <c r="AW22" s="38"/>
      <c r="AX22" s="38"/>
      <c r="AY22" s="38"/>
      <c r="AZ22" s="38"/>
      <c r="BA22" s="38"/>
      <c r="BB22" s="38"/>
      <c r="BC22" s="38"/>
      <c r="BD22" s="38"/>
      <c r="BE22" s="38"/>
      <c r="BF22" s="38"/>
      <c r="BG22" s="38"/>
      <c r="BH22" s="38"/>
      <c r="BI22" s="38"/>
      <c r="BJ22" s="38"/>
      <c r="BK22" s="38"/>
      <c r="BL22" s="38"/>
      <c r="BM22" s="38"/>
      <c r="BN22" s="38"/>
      <c r="BO22" s="38"/>
      <c r="BP22" s="38"/>
      <c r="BQ22" s="38"/>
      <c r="BR22" s="38"/>
      <c r="BS22" s="38"/>
      <c r="BT22" s="38"/>
      <c r="BU22" s="38"/>
      <c r="BV22" s="38"/>
      <c r="BW22" s="38"/>
      <c r="BX22" s="38"/>
      <c r="BY22" s="38"/>
      <c r="BZ22" s="38"/>
      <c r="CA22" s="38"/>
      <c r="CB22" s="38"/>
    </row>
    <row r="23" spans="1:80" ht="15" customHeight="1" x14ac:dyDescent="0.35">
      <c r="A23" s="38"/>
      <c r="B23" s="309"/>
      <c r="C23" s="309"/>
      <c r="D23" s="310"/>
      <c r="E23" s="293"/>
      <c r="F23" s="294"/>
      <c r="G23" s="294"/>
      <c r="H23" s="294"/>
      <c r="I23" s="295"/>
      <c r="J23" s="262" t="str">
        <f>IF(AND('Mapa inherente'!$H$13="Media",'Mapa inherente'!$L$13="Leve"),CONCATENATE("R",'Mapa inherente'!$A$13),"")</f>
        <v/>
      </c>
      <c r="K23" s="263"/>
      <c r="L23" s="263" t="str">
        <f>IF(AND('Mapa inherente'!$H$14="Media",'Mapa inherente'!$L$14="Leve"),CONCATENATE("R",'Mapa inherente'!$A$14),"")</f>
        <v/>
      </c>
      <c r="M23" s="263"/>
      <c r="N23" s="263" t="str">
        <f>IF(AND('Mapa inherente'!$H$15="Media",'Mapa inherente'!$L$15="Leve"),CONCATENATE("R",'Mapa inherente'!$A$15),"")</f>
        <v/>
      </c>
      <c r="O23" s="266"/>
      <c r="P23" s="262" t="str">
        <f>IF(AND('Mapa inherente'!$H$13="Media",'Mapa inherente'!$L$13="Menor"),CONCATENATE("R",'Mapa inherente'!$A$13),"")</f>
        <v/>
      </c>
      <c r="Q23" s="263"/>
      <c r="R23" s="263" t="str">
        <f>IF(AND('Mapa inherente'!$H$14="Media",'Mapa inherente'!$L$14="Menor"),CONCATENATE("R",'Mapa inherente'!$A$14),"")</f>
        <v/>
      </c>
      <c r="S23" s="263"/>
      <c r="T23" s="263" t="str">
        <f>IF(AND('Mapa inherente'!$H$15="Media",'Mapa inherente'!$L$15="Menor"),CONCATENATE("R",'Mapa inherente'!$A$15),"")</f>
        <v/>
      </c>
      <c r="U23" s="266"/>
      <c r="V23" s="262" t="str">
        <f>IF(AND('Mapa inherente'!$H$13="Media",'Mapa inherente'!$L$13="Moderado"),CONCATENATE("R",'Mapa inherente'!$A$13),"")</f>
        <v/>
      </c>
      <c r="W23" s="263"/>
      <c r="X23" s="263" t="str">
        <f>IF(AND('Mapa inherente'!$H$14="Media",'Mapa inherente'!$L$14="Moderado"),CONCATENATE("R",'Mapa inherente'!$A$14),"")</f>
        <v/>
      </c>
      <c r="Y23" s="263"/>
      <c r="Z23" s="263" t="str">
        <f>IF(AND('Mapa inherente'!$H$15="Media",'Mapa inherente'!$L$15="Moderado"),CONCATENATE("R",'Mapa inherente'!$A$15),"")</f>
        <v/>
      </c>
      <c r="AA23" s="266"/>
      <c r="AB23" s="280" t="str">
        <f>IF(AND('Mapa inherente'!$H$13="Media",'Mapa inherente'!$L$13="Mayor"),CONCATENATE("R",'Mapa inherente'!$A$13),"")</f>
        <v/>
      </c>
      <c r="AC23" s="281"/>
      <c r="AD23" s="281" t="str">
        <f>IF(AND('Mapa inherente'!$H$14="Media",'Mapa inherente'!$L$14="Mayor"),CONCATENATE("R",'Mapa inherente'!$A$14),"")</f>
        <v/>
      </c>
      <c r="AE23" s="281"/>
      <c r="AF23" s="281" t="str">
        <f>IF(AND('Mapa inherente'!$H$15="Media",'Mapa inherente'!$L$15="Mayor"),CONCATENATE("R",'Mapa inherente'!$A$15),"")</f>
        <v/>
      </c>
      <c r="AG23" s="284"/>
      <c r="AH23" s="271" t="str">
        <f>IF(AND('Mapa inherente'!$H$13="Media",'Mapa inherente'!$L$13="Catastrófico"),CONCATENATE("R",'Mapa inherente'!$A$13),"")</f>
        <v/>
      </c>
      <c r="AI23" s="272"/>
      <c r="AJ23" s="272" t="str">
        <f>IF(AND('Mapa inherente'!$H$14="Media",'Mapa inherente'!$L$14="Catastrófico"),CONCATENATE("R",'Mapa inherente'!$A$14),"")</f>
        <v/>
      </c>
      <c r="AK23" s="272"/>
      <c r="AL23" s="272" t="str">
        <f>IF(AND('Mapa inherente'!$H$15="Media",'Mapa inherente'!$L$15="Catastrófico"),CONCATENATE("R",'Mapa inherente'!$A$15),"")</f>
        <v/>
      </c>
      <c r="AM23" s="275"/>
      <c r="AN23" s="38"/>
      <c r="AO23" s="332"/>
      <c r="AP23" s="333"/>
      <c r="AQ23" s="333"/>
      <c r="AR23" s="333"/>
      <c r="AS23" s="333"/>
      <c r="AT23" s="334"/>
      <c r="AU23" s="38"/>
      <c r="AV23" s="38"/>
      <c r="AW23" s="38"/>
      <c r="AX23" s="38"/>
      <c r="AY23" s="38"/>
      <c r="AZ23" s="38"/>
      <c r="BA23" s="38"/>
      <c r="BB23" s="38"/>
      <c r="BC23" s="38"/>
      <c r="BD23" s="38"/>
      <c r="BE23" s="38"/>
      <c r="BF23" s="38"/>
      <c r="BG23" s="38"/>
      <c r="BH23" s="38"/>
      <c r="BI23" s="38"/>
      <c r="BJ23" s="38"/>
      <c r="BK23" s="38"/>
      <c r="BL23" s="38"/>
      <c r="BM23" s="38"/>
      <c r="BN23" s="38"/>
      <c r="BO23" s="38"/>
      <c r="BP23" s="38"/>
      <c r="BQ23" s="38"/>
      <c r="BR23" s="38"/>
      <c r="BS23" s="38"/>
      <c r="BT23" s="38"/>
      <c r="BU23" s="38"/>
      <c r="BV23" s="38"/>
      <c r="BW23" s="38"/>
      <c r="BX23" s="38"/>
      <c r="BY23" s="38"/>
      <c r="BZ23" s="38"/>
      <c r="CA23" s="38"/>
      <c r="CB23" s="38"/>
    </row>
    <row r="24" spans="1:80" ht="15" customHeight="1" x14ac:dyDescent="0.35">
      <c r="A24" s="38"/>
      <c r="B24" s="309"/>
      <c r="C24" s="309"/>
      <c r="D24" s="310"/>
      <c r="E24" s="293"/>
      <c r="F24" s="294"/>
      <c r="G24" s="294"/>
      <c r="H24" s="294"/>
      <c r="I24" s="295"/>
      <c r="J24" s="262"/>
      <c r="K24" s="263"/>
      <c r="L24" s="263"/>
      <c r="M24" s="263"/>
      <c r="N24" s="263"/>
      <c r="O24" s="266"/>
      <c r="P24" s="262"/>
      <c r="Q24" s="263"/>
      <c r="R24" s="263"/>
      <c r="S24" s="263"/>
      <c r="T24" s="263"/>
      <c r="U24" s="266"/>
      <c r="V24" s="262"/>
      <c r="W24" s="263"/>
      <c r="X24" s="263"/>
      <c r="Y24" s="263"/>
      <c r="Z24" s="263"/>
      <c r="AA24" s="266"/>
      <c r="AB24" s="280"/>
      <c r="AC24" s="281"/>
      <c r="AD24" s="281"/>
      <c r="AE24" s="281"/>
      <c r="AF24" s="281"/>
      <c r="AG24" s="284"/>
      <c r="AH24" s="271"/>
      <c r="AI24" s="272"/>
      <c r="AJ24" s="272"/>
      <c r="AK24" s="272"/>
      <c r="AL24" s="272"/>
      <c r="AM24" s="275"/>
      <c r="AN24" s="38"/>
      <c r="AO24" s="332"/>
      <c r="AP24" s="333"/>
      <c r="AQ24" s="333"/>
      <c r="AR24" s="333"/>
      <c r="AS24" s="333"/>
      <c r="AT24" s="334"/>
      <c r="AU24" s="38"/>
      <c r="AV24" s="38"/>
      <c r="AW24" s="38"/>
      <c r="AX24" s="38"/>
      <c r="AY24" s="38"/>
      <c r="AZ24" s="38"/>
      <c r="BA24" s="38"/>
      <c r="BB24" s="38"/>
      <c r="BC24" s="38"/>
      <c r="BD24" s="38"/>
      <c r="BE24" s="38"/>
      <c r="BF24" s="38"/>
      <c r="BG24" s="38"/>
      <c r="BH24" s="38"/>
      <c r="BI24" s="38"/>
      <c r="BJ24" s="38"/>
      <c r="BK24" s="38"/>
      <c r="BL24" s="38"/>
      <c r="BM24" s="38"/>
      <c r="BN24" s="38"/>
      <c r="BO24" s="38"/>
      <c r="BP24" s="38"/>
      <c r="BQ24" s="38"/>
      <c r="BR24" s="38"/>
      <c r="BS24" s="38"/>
      <c r="BT24" s="38"/>
      <c r="BU24" s="38"/>
      <c r="BV24" s="38"/>
      <c r="BW24" s="38"/>
      <c r="BX24" s="38"/>
      <c r="BY24" s="38"/>
      <c r="BZ24" s="38"/>
      <c r="CA24" s="38"/>
      <c r="CB24" s="38"/>
    </row>
    <row r="25" spans="1:80" ht="15" customHeight="1" x14ac:dyDescent="0.35">
      <c r="A25" s="38"/>
      <c r="B25" s="309"/>
      <c r="C25" s="309"/>
      <c r="D25" s="310"/>
      <c r="E25" s="293"/>
      <c r="F25" s="294"/>
      <c r="G25" s="294"/>
      <c r="H25" s="294"/>
      <c r="I25" s="295"/>
      <c r="J25" s="262" t="str">
        <f>IF(AND('Mapa inherente'!$H$16="Media",'Mapa inherente'!$L$16="Leve"),CONCATENATE("R",'Mapa inherente'!$A$16),"")</f>
        <v/>
      </c>
      <c r="K25" s="263"/>
      <c r="L25" s="263" t="str">
        <f>IF(AND('Mapa inherente'!$H$17="Media",'Mapa inherente'!$L$17="Leve"),CONCATENATE("R",'Mapa inherente'!$A$17),"")</f>
        <v/>
      </c>
      <c r="M25" s="263"/>
      <c r="N25" s="263" t="str">
        <f>IF(AND('Mapa inherente'!$H$18="Media",'Mapa inherente'!$L$18="Leve"),CONCATENATE("R",'Mapa inherente'!$A$18),"")</f>
        <v/>
      </c>
      <c r="O25" s="266"/>
      <c r="P25" s="262" t="str">
        <f>IF(AND('Mapa inherente'!$H$16="Media",'Mapa inherente'!$L$16="Menor"),CONCATENATE("R",'Mapa inherente'!$A$16),"")</f>
        <v/>
      </c>
      <c r="Q25" s="263"/>
      <c r="R25" s="263" t="str">
        <f>IF(AND('Mapa inherente'!$H$17="Media",'Mapa inherente'!$L$17="Menor"),CONCATENATE("R",'Mapa inherente'!$A$17),"")</f>
        <v/>
      </c>
      <c r="S25" s="263"/>
      <c r="T25" s="263" t="str">
        <f>IF(AND('Mapa inherente'!$H$18="Media",'Mapa inherente'!$L$18="Menor"),CONCATENATE("R",'Mapa inherente'!$A$18),"")</f>
        <v/>
      </c>
      <c r="U25" s="266"/>
      <c r="V25" s="262" t="str">
        <f>IF(AND('Mapa inherente'!$H$16="Media",'Mapa inherente'!$L$16="Moderado"),CONCATENATE("R",'Mapa inherente'!$A$16),"")</f>
        <v/>
      </c>
      <c r="W25" s="263"/>
      <c r="X25" s="263" t="str">
        <f>IF(AND('Mapa inherente'!$H$17="Media",'Mapa inherente'!$L$17="Moderado"),CONCATENATE("R",'Mapa inherente'!$A$17),"")</f>
        <v/>
      </c>
      <c r="Y25" s="263"/>
      <c r="Z25" s="263" t="str">
        <f>IF(AND('Mapa inherente'!$H$18="Media",'Mapa inherente'!$L$18="Moderado"),CONCATENATE("R",'Mapa inherente'!$A$18),"")</f>
        <v/>
      </c>
      <c r="AA25" s="266"/>
      <c r="AB25" s="280" t="str">
        <f>IF(AND('Mapa inherente'!$H$16="Media",'Mapa inherente'!$L$16="Mayor"),CONCATENATE("R",'Mapa inherente'!$A$16),"")</f>
        <v/>
      </c>
      <c r="AC25" s="281"/>
      <c r="AD25" s="281" t="str">
        <f>IF(AND('Mapa inherente'!$H$17="Media",'Mapa inherente'!$L$17="Mayor"),CONCATENATE("R",'Mapa inherente'!$A$17),"")</f>
        <v/>
      </c>
      <c r="AE25" s="281"/>
      <c r="AF25" s="281" t="str">
        <f>IF(AND('Mapa inherente'!$H$18="Media",'Mapa inherente'!$L$18="Mayor"),CONCATENATE("R",'Mapa inherente'!$A$18),"")</f>
        <v/>
      </c>
      <c r="AG25" s="284"/>
      <c r="AH25" s="271" t="str">
        <f>IF(AND('Mapa inherente'!$H$16="Media",'Mapa inherente'!$L$16="Catastrófico"),CONCATENATE("R",'Mapa inherente'!$A$16),"")</f>
        <v/>
      </c>
      <c r="AI25" s="272"/>
      <c r="AJ25" s="272" t="str">
        <f>IF(AND('Mapa inherente'!$H$17="Media",'Mapa inherente'!$L$17="Catastrófico"),CONCATENATE("R",'Mapa inherente'!$A$17),"")</f>
        <v/>
      </c>
      <c r="AK25" s="272"/>
      <c r="AL25" s="272" t="str">
        <f>IF(AND('Mapa inherente'!$H$18="Media",'Mapa inherente'!$L$18="Catastrófico"),CONCATENATE("R",'Mapa inherente'!$A$18),"")</f>
        <v/>
      </c>
      <c r="AM25" s="275"/>
      <c r="AN25" s="38"/>
      <c r="AO25" s="332"/>
      <c r="AP25" s="333"/>
      <c r="AQ25" s="333"/>
      <c r="AR25" s="333"/>
      <c r="AS25" s="333"/>
      <c r="AT25" s="334"/>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c r="BZ25" s="38"/>
      <c r="CA25" s="38"/>
      <c r="CB25" s="38"/>
    </row>
    <row r="26" spans="1:80" ht="15.75" customHeight="1" thickBot="1" x14ac:dyDescent="0.4">
      <c r="A26" s="38"/>
      <c r="B26" s="309"/>
      <c r="C26" s="309"/>
      <c r="D26" s="310"/>
      <c r="E26" s="296"/>
      <c r="F26" s="297"/>
      <c r="G26" s="297"/>
      <c r="H26" s="297"/>
      <c r="I26" s="298"/>
      <c r="J26" s="264"/>
      <c r="K26" s="265"/>
      <c r="L26" s="263"/>
      <c r="M26" s="263"/>
      <c r="N26" s="263"/>
      <c r="O26" s="266"/>
      <c r="P26" s="264"/>
      <c r="Q26" s="265"/>
      <c r="R26" s="263"/>
      <c r="S26" s="263"/>
      <c r="T26" s="263"/>
      <c r="U26" s="266"/>
      <c r="V26" s="264"/>
      <c r="W26" s="265"/>
      <c r="X26" s="263"/>
      <c r="Y26" s="263"/>
      <c r="Z26" s="263"/>
      <c r="AA26" s="266"/>
      <c r="AB26" s="282"/>
      <c r="AC26" s="283"/>
      <c r="AD26" s="281"/>
      <c r="AE26" s="281"/>
      <c r="AF26" s="281"/>
      <c r="AG26" s="284"/>
      <c r="AH26" s="273"/>
      <c r="AI26" s="274"/>
      <c r="AJ26" s="272"/>
      <c r="AK26" s="272"/>
      <c r="AL26" s="272"/>
      <c r="AM26" s="275"/>
      <c r="AN26" s="38"/>
      <c r="AO26" s="335"/>
      <c r="AP26" s="336"/>
      <c r="AQ26" s="336"/>
      <c r="AR26" s="336"/>
      <c r="AS26" s="336"/>
      <c r="AT26" s="337"/>
      <c r="AU26" s="38"/>
      <c r="AV26" s="38"/>
      <c r="AW26" s="38"/>
      <c r="AX26" s="38"/>
      <c r="AY26" s="38"/>
      <c r="AZ26" s="38"/>
      <c r="BA26" s="38"/>
      <c r="BB26" s="38"/>
      <c r="BC26" s="38"/>
      <c r="BD26" s="38"/>
      <c r="BE26" s="38"/>
      <c r="BF26" s="38"/>
      <c r="BG26" s="38"/>
      <c r="BH26" s="38"/>
      <c r="BI26" s="38"/>
      <c r="BJ26" s="38"/>
      <c r="BK26" s="38"/>
      <c r="BL26" s="38"/>
      <c r="BM26" s="38"/>
      <c r="BN26" s="38"/>
      <c r="BO26" s="38"/>
      <c r="BP26" s="38"/>
      <c r="BQ26" s="38"/>
      <c r="BR26" s="38"/>
      <c r="BS26" s="38"/>
      <c r="BT26" s="38"/>
      <c r="BU26" s="38"/>
      <c r="BV26" s="38"/>
      <c r="BW26" s="38"/>
      <c r="BX26" s="38"/>
      <c r="BY26" s="38"/>
      <c r="BZ26" s="38"/>
      <c r="CA26" s="38"/>
      <c r="CB26" s="38"/>
    </row>
    <row r="27" spans="1:80" ht="15" customHeight="1" x14ac:dyDescent="0.35">
      <c r="A27" s="38"/>
      <c r="B27" s="309"/>
      <c r="C27" s="309"/>
      <c r="D27" s="310"/>
      <c r="E27" s="289" t="s">
        <v>104</v>
      </c>
      <c r="F27" s="291"/>
      <c r="G27" s="291"/>
      <c r="H27" s="291"/>
      <c r="I27" s="291"/>
      <c r="J27" s="259" t="str">
        <f>IF(AND('Mapa inherente'!$H$10="Baja",'Mapa inherente'!$L$10="Leve"),CONCATENATE("R",'Mapa inherente'!$A$10),"")</f>
        <v/>
      </c>
      <c r="K27" s="260"/>
      <c r="L27" s="260" t="str">
        <f>IF(AND('Mapa inherente'!$H$11="Baja",'Mapa inherente'!$L$11="Leve"),CONCATENATE("R",'Mapa inherente'!$A$11),"")</f>
        <v/>
      </c>
      <c r="M27" s="260"/>
      <c r="N27" s="260" t="str">
        <f>IF(AND('Mapa inherente'!$H$12="Baja",'Mapa inherente'!$L$12="Leve"),CONCATENATE("R",'Mapa inherente'!$A$12),"")</f>
        <v/>
      </c>
      <c r="O27" s="261"/>
      <c r="P27" s="268" t="str">
        <f>IF(AND('Mapa inherente'!$H$10="Baja",'Mapa inherente'!$L$10="Menor"),CONCATENATE("R",'Mapa inherente'!$A$10),"")</f>
        <v/>
      </c>
      <c r="Q27" s="269"/>
      <c r="R27" s="269" t="str">
        <f>IF(AND('Mapa inherente'!$H$11="Baja",'Mapa inherente'!$L$11="Menor"),CONCATENATE("R",'Mapa inherente'!$A$11),"")</f>
        <v/>
      </c>
      <c r="S27" s="269"/>
      <c r="T27" s="269" t="str">
        <f>IF(AND('Mapa inherente'!$H$12="Baja",'Mapa inherente'!$L$12="Menor"),CONCATENATE("R",'Mapa inherente'!$A$12),"")</f>
        <v/>
      </c>
      <c r="U27" s="270"/>
      <c r="V27" s="268" t="str">
        <f>IF(AND('Mapa inherente'!$H$10="Baja",'Mapa inherente'!$L$10="Moderado"),CONCATENATE("R",'Mapa inherente'!$A$10),"")</f>
        <v/>
      </c>
      <c r="W27" s="269"/>
      <c r="X27" s="269" t="str">
        <f>IF(AND('Mapa inherente'!$H$11="Baja",'Mapa inherente'!$L$11="Moderado"),CONCATENATE("R",'Mapa inherente'!$A$11),"")</f>
        <v/>
      </c>
      <c r="Y27" s="269"/>
      <c r="Z27" s="269" t="str">
        <f>IF(AND('Mapa inherente'!$H$12="Baja",'Mapa inherente'!$L$12="Moderado"),CONCATENATE("R",'Mapa inherente'!$A$12),"")</f>
        <v/>
      </c>
      <c r="AA27" s="270"/>
      <c r="AB27" s="286" t="str">
        <f>IF(AND('Mapa inherente'!$H$10="Baja",'Mapa inherente'!$L$10="Mayor"),CONCATENATE("R",'Mapa inherente'!$A$10),"")</f>
        <v/>
      </c>
      <c r="AC27" s="287"/>
      <c r="AD27" s="287" t="str">
        <f>IF(AND('Mapa inherente'!$H$11="Baja",'Mapa inherente'!$L$11="Mayor"),CONCATENATE("R",'Mapa inherente'!$A$11),"")</f>
        <v/>
      </c>
      <c r="AE27" s="287"/>
      <c r="AF27" s="287" t="str">
        <f>IF(AND('Mapa inherente'!$H$12="Baja",'Mapa inherente'!$L$12="Mayor"),CONCATENATE("R",'Mapa inherente'!$A$12),"")</f>
        <v/>
      </c>
      <c r="AG27" s="288"/>
      <c r="AH27" s="277" t="str">
        <f>IF(AND('Mapa inherente'!$H$10="Baja",'Mapa inherente'!$L$10="Catastrófico"),CONCATENATE("R",'Mapa inherente'!$A$10),"")</f>
        <v/>
      </c>
      <c r="AI27" s="278"/>
      <c r="AJ27" s="278" t="str">
        <f>IF(AND('Mapa inherente'!$H$11="Baja",'Mapa inherente'!$L$11="Catastrófico"),CONCATENATE("R",'Mapa inherente'!$A$11),"")</f>
        <v/>
      </c>
      <c r="AK27" s="278"/>
      <c r="AL27" s="278" t="str">
        <f>IF(AND('Mapa inherente'!$H$12="Baja",'Mapa inherente'!$L$12="Catastrófico"),CONCATENATE("R",'Mapa inherente'!$A$12),"")</f>
        <v/>
      </c>
      <c r="AM27" s="279"/>
      <c r="AN27" s="38"/>
      <c r="AO27" s="338" t="s">
        <v>73</v>
      </c>
      <c r="AP27" s="339"/>
      <c r="AQ27" s="339"/>
      <c r="AR27" s="339"/>
      <c r="AS27" s="339"/>
      <c r="AT27" s="340"/>
      <c r="AU27" s="38"/>
      <c r="AV27" s="38"/>
      <c r="AW27" s="38"/>
      <c r="AX27" s="38"/>
      <c r="AY27" s="38"/>
      <c r="AZ27" s="38"/>
      <c r="BA27" s="38"/>
      <c r="BB27" s="38"/>
      <c r="BC27" s="38"/>
      <c r="BD27" s="38"/>
      <c r="BE27" s="38"/>
      <c r="BF27" s="38"/>
      <c r="BG27" s="38"/>
      <c r="BH27" s="38"/>
      <c r="BI27" s="38"/>
      <c r="BJ27" s="38"/>
      <c r="BK27" s="38"/>
      <c r="BL27" s="38"/>
      <c r="BM27" s="38"/>
      <c r="BN27" s="38"/>
      <c r="BO27" s="38"/>
      <c r="BP27" s="38"/>
      <c r="BQ27" s="38"/>
      <c r="BR27" s="38"/>
      <c r="BS27" s="38"/>
      <c r="BT27" s="38"/>
      <c r="BU27" s="38"/>
      <c r="BV27" s="38"/>
      <c r="BW27" s="38"/>
      <c r="BX27" s="38"/>
      <c r="BY27" s="38"/>
      <c r="BZ27" s="38"/>
      <c r="CA27" s="38"/>
      <c r="CB27" s="38"/>
    </row>
    <row r="28" spans="1:80" ht="15" customHeight="1" x14ac:dyDescent="0.35">
      <c r="A28" s="38"/>
      <c r="B28" s="309"/>
      <c r="C28" s="309"/>
      <c r="D28" s="310"/>
      <c r="E28" s="293"/>
      <c r="F28" s="294"/>
      <c r="G28" s="294"/>
      <c r="H28" s="294"/>
      <c r="I28" s="294"/>
      <c r="J28" s="253"/>
      <c r="K28" s="254"/>
      <c r="L28" s="254"/>
      <c r="M28" s="254"/>
      <c r="N28" s="254"/>
      <c r="O28" s="257"/>
      <c r="P28" s="262"/>
      <c r="Q28" s="263"/>
      <c r="R28" s="263"/>
      <c r="S28" s="263"/>
      <c r="T28" s="263"/>
      <c r="U28" s="266"/>
      <c r="V28" s="262"/>
      <c r="W28" s="263"/>
      <c r="X28" s="263"/>
      <c r="Y28" s="263"/>
      <c r="Z28" s="263"/>
      <c r="AA28" s="266"/>
      <c r="AB28" s="280"/>
      <c r="AC28" s="281"/>
      <c r="AD28" s="281"/>
      <c r="AE28" s="281"/>
      <c r="AF28" s="281"/>
      <c r="AG28" s="284"/>
      <c r="AH28" s="271"/>
      <c r="AI28" s="272"/>
      <c r="AJ28" s="272"/>
      <c r="AK28" s="272"/>
      <c r="AL28" s="272"/>
      <c r="AM28" s="275"/>
      <c r="AN28" s="38"/>
      <c r="AO28" s="341"/>
      <c r="AP28" s="342"/>
      <c r="AQ28" s="342"/>
      <c r="AR28" s="342"/>
      <c r="AS28" s="342"/>
      <c r="AT28" s="343"/>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8"/>
      <c r="BX28" s="38"/>
      <c r="BY28" s="38"/>
      <c r="BZ28" s="38"/>
      <c r="CA28" s="38"/>
      <c r="CB28" s="38"/>
    </row>
    <row r="29" spans="1:80" ht="15" customHeight="1" x14ac:dyDescent="0.35">
      <c r="A29" s="38"/>
      <c r="B29" s="309"/>
      <c r="C29" s="309"/>
      <c r="D29" s="310"/>
      <c r="E29" s="293"/>
      <c r="F29" s="294"/>
      <c r="G29" s="294"/>
      <c r="H29" s="294"/>
      <c r="I29" s="294"/>
      <c r="J29" s="253" t="str">
        <f>IF(AND('Mapa inherente'!$H$13="Baja",'Mapa inherente'!$L$13="Leve"),CONCATENATE("R",'Mapa inherente'!$A$13),"")</f>
        <v/>
      </c>
      <c r="K29" s="254"/>
      <c r="L29" s="254" t="str">
        <f>IF(AND('Mapa inherente'!$H$14="Baja",'Mapa inherente'!$L$14="Leve"),CONCATENATE("R",'Mapa inherente'!$A$14),"")</f>
        <v/>
      </c>
      <c r="M29" s="254"/>
      <c r="N29" s="254" t="str">
        <f>IF(AND('Mapa inherente'!$H$15="Baja",'Mapa inherente'!$L$15="Leve"),CONCATENATE("R",'Mapa inherente'!$A$15),"")</f>
        <v/>
      </c>
      <c r="O29" s="257"/>
      <c r="P29" s="262" t="str">
        <f>IF(AND('Mapa inherente'!$H$13="Baja",'Mapa inherente'!$L$13="Menor"),CONCATENATE("R",'Mapa inherente'!$A$13),"")</f>
        <v/>
      </c>
      <c r="Q29" s="263"/>
      <c r="R29" s="263" t="str">
        <f>IF(AND('Mapa inherente'!$H$14="Baja",'Mapa inherente'!$L$14="Menor"),CONCATENATE("R",'Mapa inherente'!$A$14),"")</f>
        <v/>
      </c>
      <c r="S29" s="263"/>
      <c r="T29" s="263" t="str">
        <f>IF(AND('Mapa inherente'!$H$15="Baja",'Mapa inherente'!$L$15="Menor"),CONCATENATE("R",'Mapa inherente'!$A$15),"")</f>
        <v/>
      </c>
      <c r="U29" s="266"/>
      <c r="V29" s="262" t="str">
        <f>IF(AND('Mapa inherente'!$H$13="Baja",'Mapa inherente'!$L$13="Moderado"),CONCATENATE("R",'Mapa inherente'!$A$13),"")</f>
        <v/>
      </c>
      <c r="W29" s="263"/>
      <c r="X29" s="263" t="str">
        <f>IF(AND('Mapa inherente'!$H$14="Baja",'Mapa inherente'!$L$14="Moderado"),CONCATENATE("R",'Mapa inherente'!$A$14),"")</f>
        <v/>
      </c>
      <c r="Y29" s="263"/>
      <c r="Z29" s="263" t="str">
        <f>IF(AND('Mapa inherente'!$H$15="Baja",'Mapa inherente'!$L$15="Moderado"),CONCATENATE("R",'Mapa inherente'!$A$15),"")</f>
        <v/>
      </c>
      <c r="AA29" s="266"/>
      <c r="AB29" s="280" t="str">
        <f>IF(AND('Mapa inherente'!$H$13="Baja",'Mapa inherente'!$L$13="Mayor"),CONCATENATE("R",'Mapa inherente'!$A$13),"")</f>
        <v/>
      </c>
      <c r="AC29" s="281"/>
      <c r="AD29" s="281" t="str">
        <f>IF(AND('Mapa inherente'!$H$14="Baja",'Mapa inherente'!$L$14="Mayor"),CONCATENATE("R",'Mapa inherente'!$A$14),"")</f>
        <v/>
      </c>
      <c r="AE29" s="281"/>
      <c r="AF29" s="281" t="str">
        <f>IF(AND('Mapa inherente'!$H$15="Baja",'Mapa inherente'!$L$15="Mayor"),CONCATENATE("R",'Mapa inherente'!$A$15),"")</f>
        <v/>
      </c>
      <c r="AG29" s="284"/>
      <c r="AH29" s="271" t="str">
        <f>IF(AND('Mapa inherente'!$H$13="Baja",'Mapa inherente'!$L$13="Catastrófico"),CONCATENATE("R",'Mapa inherente'!$A$13),"")</f>
        <v/>
      </c>
      <c r="AI29" s="272"/>
      <c r="AJ29" s="272" t="str">
        <f>IF(AND('Mapa inherente'!$H$14="Baja",'Mapa inherente'!$L$14="Catastrófico"),CONCATENATE("R",'Mapa inherente'!$A$14),"")</f>
        <v/>
      </c>
      <c r="AK29" s="272"/>
      <c r="AL29" s="272" t="str">
        <f>IF(AND('Mapa inherente'!$H$15="Baja",'Mapa inherente'!$L$15="Catastrófico"),CONCATENATE("R",'Mapa inherente'!$A$15),"")</f>
        <v/>
      </c>
      <c r="AM29" s="275"/>
      <c r="AN29" s="38"/>
      <c r="AO29" s="341"/>
      <c r="AP29" s="342"/>
      <c r="AQ29" s="342"/>
      <c r="AR29" s="342"/>
      <c r="AS29" s="342"/>
      <c r="AT29" s="343"/>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c r="BY29" s="38"/>
      <c r="BZ29" s="38"/>
      <c r="CA29" s="38"/>
      <c r="CB29" s="38"/>
    </row>
    <row r="30" spans="1:80" ht="15" customHeight="1" x14ac:dyDescent="0.35">
      <c r="A30" s="38"/>
      <c r="B30" s="309"/>
      <c r="C30" s="309"/>
      <c r="D30" s="310"/>
      <c r="E30" s="293"/>
      <c r="F30" s="294"/>
      <c r="G30" s="294"/>
      <c r="H30" s="294"/>
      <c r="I30" s="294"/>
      <c r="J30" s="253"/>
      <c r="K30" s="254"/>
      <c r="L30" s="254"/>
      <c r="M30" s="254"/>
      <c r="N30" s="254"/>
      <c r="O30" s="257"/>
      <c r="P30" s="262"/>
      <c r="Q30" s="263"/>
      <c r="R30" s="263"/>
      <c r="S30" s="263"/>
      <c r="T30" s="263"/>
      <c r="U30" s="266"/>
      <c r="V30" s="262"/>
      <c r="W30" s="263"/>
      <c r="X30" s="263"/>
      <c r="Y30" s="263"/>
      <c r="Z30" s="263"/>
      <c r="AA30" s="266"/>
      <c r="AB30" s="280"/>
      <c r="AC30" s="281"/>
      <c r="AD30" s="281"/>
      <c r="AE30" s="281"/>
      <c r="AF30" s="281"/>
      <c r="AG30" s="284"/>
      <c r="AH30" s="271"/>
      <c r="AI30" s="272"/>
      <c r="AJ30" s="272"/>
      <c r="AK30" s="272"/>
      <c r="AL30" s="272"/>
      <c r="AM30" s="275"/>
      <c r="AN30" s="38"/>
      <c r="AO30" s="341"/>
      <c r="AP30" s="342"/>
      <c r="AQ30" s="342"/>
      <c r="AR30" s="342"/>
      <c r="AS30" s="342"/>
      <c r="AT30" s="343"/>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row>
    <row r="31" spans="1:80" ht="15" customHeight="1" x14ac:dyDescent="0.35">
      <c r="A31" s="38"/>
      <c r="B31" s="309"/>
      <c r="C31" s="309"/>
      <c r="D31" s="310"/>
      <c r="E31" s="293"/>
      <c r="F31" s="294"/>
      <c r="G31" s="294"/>
      <c r="H31" s="294"/>
      <c r="I31" s="294"/>
      <c r="J31" s="253" t="str">
        <f>IF(AND('Mapa inherente'!$H$16="Baja",'Mapa inherente'!$L$16="Leve"),CONCATENATE("R",'Mapa inherente'!$A$16),"")</f>
        <v/>
      </c>
      <c r="K31" s="254"/>
      <c r="L31" s="254" t="str">
        <f>IF(AND('Mapa inherente'!$H$17="Baja",'Mapa inherente'!$L$17="Leve"),CONCATENATE("R",'Mapa inherente'!$A$17),"")</f>
        <v/>
      </c>
      <c r="M31" s="254"/>
      <c r="N31" s="254" t="str">
        <f>IF(AND('Mapa inherente'!$H$18="Baja",'Mapa inherente'!$L$18="Leve"),CONCATENATE("R",'Mapa inherente'!$A$18),"")</f>
        <v/>
      </c>
      <c r="O31" s="257"/>
      <c r="P31" s="262" t="str">
        <f>IF(AND('Mapa inherente'!$H$16="Baja",'Mapa inherente'!$L$16="Menor"),CONCATENATE("R",'Mapa inherente'!$A$16),"")</f>
        <v/>
      </c>
      <c r="Q31" s="263"/>
      <c r="R31" s="263" t="str">
        <f>IF(AND('Mapa inherente'!$H$17="Baja",'Mapa inherente'!$L$17="Menor"),CONCATENATE("R",'Mapa inherente'!$A$17),"")</f>
        <v/>
      </c>
      <c r="S31" s="263"/>
      <c r="T31" s="263" t="str">
        <f>IF(AND('Mapa inherente'!$H$18="Baja",'Mapa inherente'!$L$18="Menor"),CONCATENATE("R",'Mapa inherente'!$A$18),"")</f>
        <v/>
      </c>
      <c r="U31" s="266"/>
      <c r="V31" s="262" t="str">
        <f>IF(AND('Mapa inherente'!$H$16="Baja",'Mapa inherente'!$L$16="Moderado"),CONCATENATE("R",'Mapa inherente'!$A$16),"")</f>
        <v/>
      </c>
      <c r="W31" s="263"/>
      <c r="X31" s="263" t="str">
        <f>IF(AND('Mapa inherente'!$H$17="Baja",'Mapa inherente'!$L$17="Moderado"),CONCATENATE("R",'Mapa inherente'!$A$17),"")</f>
        <v/>
      </c>
      <c r="Y31" s="263"/>
      <c r="Z31" s="263" t="str">
        <f>IF(AND('Mapa inherente'!$H$18="Baja",'Mapa inherente'!$L$18="Moderado"),CONCATENATE("R",'Mapa inherente'!$A$18),"")</f>
        <v/>
      </c>
      <c r="AA31" s="266"/>
      <c r="AB31" s="280" t="str">
        <f>IF(AND('Mapa inherente'!$H$16="Baja",'Mapa inherente'!$L$16="Mayor"),CONCATENATE("R",'Mapa inherente'!$A$16),"")</f>
        <v/>
      </c>
      <c r="AC31" s="281"/>
      <c r="AD31" s="281" t="str">
        <f>IF(AND('Mapa inherente'!$H$17="Baja",'Mapa inherente'!$L$17="Mayor"),CONCATENATE("R",'Mapa inherente'!$A$17),"")</f>
        <v/>
      </c>
      <c r="AE31" s="281"/>
      <c r="AF31" s="281" t="str">
        <f>IF(AND('Mapa inherente'!$H$18="Baja",'Mapa inherente'!$L$18="Mayor"),CONCATENATE("R",'Mapa inherente'!$A$18),"")</f>
        <v/>
      </c>
      <c r="AG31" s="284"/>
      <c r="AH31" s="271" t="str">
        <f>IF(AND('Mapa inherente'!$H$16="Baja",'Mapa inherente'!$L$16="Catastrófico"),CONCATENATE("R",'Mapa inherente'!$A$16),"")</f>
        <v/>
      </c>
      <c r="AI31" s="272"/>
      <c r="AJ31" s="272" t="str">
        <f>IF(AND('Mapa inherente'!$H$17="Baja",'Mapa inherente'!$L$17="Catastrófico"),CONCATENATE("R",'Mapa inherente'!$A$17),"")</f>
        <v/>
      </c>
      <c r="AK31" s="272"/>
      <c r="AL31" s="272" t="str">
        <f>IF(AND('Mapa inherente'!$H$18="Baja",'Mapa inherente'!$L$18="Catastrófico"),CONCATENATE("R",'Mapa inherente'!$A$18),"")</f>
        <v/>
      </c>
      <c r="AM31" s="275"/>
      <c r="AN31" s="38"/>
      <c r="AO31" s="341"/>
      <c r="AP31" s="342"/>
      <c r="AQ31" s="342"/>
      <c r="AR31" s="342"/>
      <c r="AS31" s="342"/>
      <c r="AT31" s="343"/>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row>
    <row r="32" spans="1:80" ht="15.75" customHeight="1" thickBot="1" x14ac:dyDescent="0.4">
      <c r="A32" s="38"/>
      <c r="B32" s="309"/>
      <c r="C32" s="309"/>
      <c r="D32" s="310"/>
      <c r="E32" s="296"/>
      <c r="F32" s="297"/>
      <c r="G32" s="297"/>
      <c r="H32" s="297"/>
      <c r="I32" s="297"/>
      <c r="J32" s="255"/>
      <c r="K32" s="256"/>
      <c r="L32" s="256"/>
      <c r="M32" s="256"/>
      <c r="N32" s="256"/>
      <c r="O32" s="258"/>
      <c r="P32" s="264"/>
      <c r="Q32" s="265"/>
      <c r="R32" s="265"/>
      <c r="S32" s="265"/>
      <c r="T32" s="265"/>
      <c r="U32" s="267"/>
      <c r="V32" s="264"/>
      <c r="W32" s="265"/>
      <c r="X32" s="265"/>
      <c r="Y32" s="265"/>
      <c r="Z32" s="265"/>
      <c r="AA32" s="267"/>
      <c r="AB32" s="282"/>
      <c r="AC32" s="283"/>
      <c r="AD32" s="283"/>
      <c r="AE32" s="283"/>
      <c r="AF32" s="283"/>
      <c r="AG32" s="285"/>
      <c r="AH32" s="273"/>
      <c r="AI32" s="274"/>
      <c r="AJ32" s="274"/>
      <c r="AK32" s="274"/>
      <c r="AL32" s="274"/>
      <c r="AM32" s="276"/>
      <c r="AN32" s="38"/>
      <c r="AO32" s="344"/>
      <c r="AP32" s="345"/>
      <c r="AQ32" s="345"/>
      <c r="AR32" s="345"/>
      <c r="AS32" s="345"/>
      <c r="AT32" s="346"/>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row>
    <row r="33" spans="1:80" ht="15" customHeight="1" x14ac:dyDescent="0.35">
      <c r="A33" s="38"/>
      <c r="B33" s="309"/>
      <c r="C33" s="309"/>
      <c r="D33" s="310"/>
      <c r="E33" s="289" t="s">
        <v>103</v>
      </c>
      <c r="F33" s="291"/>
      <c r="G33" s="291"/>
      <c r="H33" s="291"/>
      <c r="I33" s="292"/>
      <c r="J33" s="259" t="str">
        <f>IF(AND('Mapa inherente'!$H$10="Muy Baja",'Mapa inherente'!$L$10="Leve"),CONCATENATE("R",'Mapa inherente'!$A$10),"")</f>
        <v/>
      </c>
      <c r="K33" s="260"/>
      <c r="L33" s="260" t="str">
        <f>IF(AND('Mapa inherente'!$H$11="Muy Baja",'Mapa inherente'!$L$11="Leve"),CONCATENATE("R",'Mapa inherente'!$A$11),"")</f>
        <v/>
      </c>
      <c r="M33" s="260"/>
      <c r="N33" s="260" t="str">
        <f>IF(AND('Mapa inherente'!$H$12="Muy Baja",'Mapa inherente'!$L$12="Leve"),CONCATENATE("R",'Mapa inherente'!$A$12),"")</f>
        <v/>
      </c>
      <c r="O33" s="261"/>
      <c r="P33" s="259" t="str">
        <f>IF(AND('Mapa inherente'!$H$10="Muy Baja",'Mapa inherente'!$L$10="Menor"),CONCATENATE("R",'Mapa inherente'!$A$10),"")</f>
        <v/>
      </c>
      <c r="Q33" s="260"/>
      <c r="R33" s="260" t="str">
        <f>IF(AND('Mapa inherente'!$H$11="Muy Baja",'Mapa inherente'!$L$11="Menor"),CONCATENATE("R",'Mapa inherente'!$A$11),"")</f>
        <v/>
      </c>
      <c r="S33" s="260"/>
      <c r="T33" s="260" t="str">
        <f>IF(AND('Mapa inherente'!$H$12="Muy Baja",'Mapa inherente'!$L$12="Menor"),CONCATENATE("R",'Mapa inherente'!$A$12),"")</f>
        <v/>
      </c>
      <c r="U33" s="261"/>
      <c r="V33" s="268" t="str">
        <f>IF(AND('Mapa inherente'!$H$10="Muy Baja",'Mapa inherente'!$L$10="Moderado"),CONCATENATE("R",'Mapa inherente'!$A$10),"")</f>
        <v>R1</v>
      </c>
      <c r="W33" s="269"/>
      <c r="X33" s="269" t="str">
        <f>IF(AND('Mapa inherente'!$H$11="Muy Baja",'Mapa inherente'!$L$11="Moderado"),CONCATENATE("R",'Mapa inherente'!$A$11),"")</f>
        <v/>
      </c>
      <c r="Y33" s="269"/>
      <c r="Z33" s="269" t="str">
        <f>IF(AND('Mapa inherente'!$H$12="Muy Baja",'Mapa inherente'!$L$12="Moderado"),CONCATENATE("R",'Mapa inherente'!$A$12),"")</f>
        <v/>
      </c>
      <c r="AA33" s="270"/>
      <c r="AB33" s="286" t="str">
        <f>IF(AND('Mapa inherente'!$H$10="Muy Baja",'Mapa inherente'!$L$10="Mayor"),CONCATENATE("R",'Mapa inherente'!$A$10),"")</f>
        <v/>
      </c>
      <c r="AC33" s="287"/>
      <c r="AD33" s="287" t="str">
        <f>IF(AND('Mapa inherente'!$H$11="Muy Baja",'Mapa inherente'!$L$11="Mayor"),CONCATENATE("R",'Mapa inherente'!$A$11),"")</f>
        <v>R2</v>
      </c>
      <c r="AE33" s="287"/>
      <c r="AF33" s="287" t="str">
        <f>IF(AND('Mapa inherente'!$H$12="Muy Baja",'Mapa inherente'!$L$12="Mayor"),CONCATENATE("R",'Mapa inherente'!$A$12),"")</f>
        <v>R3</v>
      </c>
      <c r="AG33" s="288"/>
      <c r="AH33" s="277" t="str">
        <f>IF(AND('Mapa inherente'!$H$10="Muy Baja",'Mapa inherente'!$L$10="Catastrófico"),CONCATENATE("R",'Mapa inherente'!$A$10),"")</f>
        <v/>
      </c>
      <c r="AI33" s="278"/>
      <c r="AJ33" s="278" t="str">
        <f>IF(AND('Mapa inherente'!$H$11="Muy Baja",'Mapa inherente'!$L$11="Catastrófico"),CONCATENATE("R",'Mapa inherente'!$A$11),"")</f>
        <v/>
      </c>
      <c r="AK33" s="278"/>
      <c r="AL33" s="278" t="str">
        <f>IF(AND('Mapa inherente'!$H$12="Muy Baja",'Mapa inherente'!$L$12="Catastrófico"),CONCATENATE("R",'Mapa inherente'!$A$12),"")</f>
        <v/>
      </c>
      <c r="AM33" s="279"/>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c r="BX33" s="38"/>
      <c r="BY33" s="38"/>
      <c r="BZ33" s="38"/>
      <c r="CA33" s="38"/>
      <c r="CB33" s="38"/>
    </row>
    <row r="34" spans="1:80" ht="15" customHeight="1" x14ac:dyDescent="0.35">
      <c r="A34" s="38"/>
      <c r="B34" s="309"/>
      <c r="C34" s="309"/>
      <c r="D34" s="310"/>
      <c r="E34" s="293"/>
      <c r="F34" s="294"/>
      <c r="G34" s="294"/>
      <c r="H34" s="294"/>
      <c r="I34" s="295"/>
      <c r="J34" s="253"/>
      <c r="K34" s="254"/>
      <c r="L34" s="254"/>
      <c r="M34" s="254"/>
      <c r="N34" s="254"/>
      <c r="O34" s="257"/>
      <c r="P34" s="253"/>
      <c r="Q34" s="254"/>
      <c r="R34" s="254"/>
      <c r="S34" s="254"/>
      <c r="T34" s="254"/>
      <c r="U34" s="257"/>
      <c r="V34" s="262"/>
      <c r="W34" s="263"/>
      <c r="X34" s="263"/>
      <c r="Y34" s="263"/>
      <c r="Z34" s="263"/>
      <c r="AA34" s="266"/>
      <c r="AB34" s="280"/>
      <c r="AC34" s="281"/>
      <c r="AD34" s="281"/>
      <c r="AE34" s="281"/>
      <c r="AF34" s="281"/>
      <c r="AG34" s="284"/>
      <c r="AH34" s="271"/>
      <c r="AI34" s="272"/>
      <c r="AJ34" s="272"/>
      <c r="AK34" s="272"/>
      <c r="AL34" s="272"/>
      <c r="AM34" s="275"/>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row>
    <row r="35" spans="1:80" ht="15" customHeight="1" x14ac:dyDescent="0.35">
      <c r="A35" s="38"/>
      <c r="B35" s="309"/>
      <c r="C35" s="309"/>
      <c r="D35" s="310"/>
      <c r="E35" s="293"/>
      <c r="F35" s="294"/>
      <c r="G35" s="294"/>
      <c r="H35" s="294"/>
      <c r="I35" s="295"/>
      <c r="J35" s="253" t="str">
        <f>IF(AND('Mapa inherente'!$H$13="Muy Baja",'Mapa inherente'!$L$13="Leve"),CONCATENATE("R",'Mapa inherente'!$A$13),"")</f>
        <v/>
      </c>
      <c r="K35" s="254"/>
      <c r="L35" s="254" t="str">
        <f>IF(AND('Mapa inherente'!$H$14="Muy Baja",'Mapa inherente'!$L$14="Leve"),CONCATENATE("R",'Mapa inherente'!$A$14),"")</f>
        <v/>
      </c>
      <c r="M35" s="254"/>
      <c r="N35" s="254" t="str">
        <f>IF(AND('Mapa inherente'!$H$15="Muy Baja",'Mapa inherente'!$L$15="Leve"),CONCATENATE("R",'Mapa inherente'!$A$15),"")</f>
        <v/>
      </c>
      <c r="O35" s="257"/>
      <c r="P35" s="253" t="str">
        <f>IF(AND('Mapa inherente'!$H$13="Muy Baja",'Mapa inherente'!$L$13="Menor"),CONCATENATE("R",'Mapa inherente'!$A$13),"")</f>
        <v/>
      </c>
      <c r="Q35" s="254"/>
      <c r="R35" s="254" t="str">
        <f>IF(AND('Mapa inherente'!$H$14="Muy Baja",'Mapa inherente'!$L$14="Menor"),CONCATENATE("R",'Mapa inherente'!$A$14),"")</f>
        <v/>
      </c>
      <c r="S35" s="254"/>
      <c r="T35" s="254" t="str">
        <f>IF(AND('Mapa inherente'!$H$15="Muy Baja",'Mapa inherente'!$L$15="Menor"),CONCATENATE("R",'Mapa inherente'!$A$15),"")</f>
        <v/>
      </c>
      <c r="U35" s="257"/>
      <c r="V35" s="262" t="str">
        <f>IF(AND('Mapa inherente'!$H$13="Muy Baja",'Mapa inherente'!$L$13="Moderado"),CONCATENATE("R",'Mapa inherente'!$A$13),"")</f>
        <v/>
      </c>
      <c r="W35" s="263"/>
      <c r="X35" s="263" t="str">
        <f>IF(AND('Mapa inherente'!$H$14="Muy Baja",'Mapa inherente'!$L$14="Moderado"),CONCATENATE("R",'Mapa inherente'!$A$14),"")</f>
        <v/>
      </c>
      <c r="Y35" s="263"/>
      <c r="Z35" s="263" t="str">
        <f>IF(AND('Mapa inherente'!$H$15="Muy Baja",'Mapa inherente'!$L$15="Moderado"),CONCATENATE("R",'Mapa inherente'!$A$15),"")</f>
        <v/>
      </c>
      <c r="AA35" s="266"/>
      <c r="AB35" s="280" t="str">
        <f>IF(AND('Mapa inherente'!$H$13="Muy Baja",'Mapa inherente'!$L$13="Mayor"),CONCATENATE("R",'Mapa inherente'!$A$13),"")</f>
        <v>R4</v>
      </c>
      <c r="AC35" s="281"/>
      <c r="AD35" s="281" t="str">
        <f>IF(AND('Mapa inherente'!$H$14="Muy Baja",'Mapa inherente'!$L$14="Mayor"),CONCATENATE("R",'Mapa inherente'!$A$14),"")</f>
        <v>R5</v>
      </c>
      <c r="AE35" s="281"/>
      <c r="AF35" s="281" t="str">
        <f>IF(AND('Mapa inherente'!$H$15="Muy Baja",'Mapa inherente'!$L$15="Mayor"),CONCATENATE("R",'Mapa inherente'!$A$15),"")</f>
        <v/>
      </c>
      <c r="AG35" s="284"/>
      <c r="AH35" s="271" t="str">
        <f>IF(AND('Mapa inherente'!$H$13="Muy Baja",'Mapa inherente'!$L$13="Catastrófico"),CONCATENATE("R",'Mapa inherente'!$A$13),"")</f>
        <v/>
      </c>
      <c r="AI35" s="272"/>
      <c r="AJ35" s="272" t="str">
        <f>IF(AND('Mapa inherente'!$H$14="Muy Baja",'Mapa inherente'!$L$14="Catastrófico"),CONCATENATE("R",'Mapa inherente'!$A$14),"")</f>
        <v/>
      </c>
      <c r="AK35" s="272"/>
      <c r="AL35" s="272" t="str">
        <f>IF(AND('Mapa inherente'!$H$15="Muy Baja",'Mapa inherente'!$L$15="Catastrófico"),CONCATENATE("R",'Mapa inherente'!$A$15),"")</f>
        <v/>
      </c>
      <c r="AM35" s="275"/>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c r="BY35" s="38"/>
      <c r="BZ35" s="38"/>
      <c r="CA35" s="38"/>
      <c r="CB35" s="38"/>
    </row>
    <row r="36" spans="1:80" ht="15" customHeight="1" x14ac:dyDescent="0.35">
      <c r="A36" s="38"/>
      <c r="B36" s="309"/>
      <c r="C36" s="309"/>
      <c r="D36" s="310"/>
      <c r="E36" s="293"/>
      <c r="F36" s="294"/>
      <c r="G36" s="294"/>
      <c r="H36" s="294"/>
      <c r="I36" s="295"/>
      <c r="J36" s="253"/>
      <c r="K36" s="254"/>
      <c r="L36" s="254"/>
      <c r="M36" s="254"/>
      <c r="N36" s="254"/>
      <c r="O36" s="257"/>
      <c r="P36" s="253"/>
      <c r="Q36" s="254"/>
      <c r="R36" s="254"/>
      <c r="S36" s="254"/>
      <c r="T36" s="254"/>
      <c r="U36" s="257"/>
      <c r="V36" s="262"/>
      <c r="W36" s="263"/>
      <c r="X36" s="263"/>
      <c r="Y36" s="263"/>
      <c r="Z36" s="263"/>
      <c r="AA36" s="266"/>
      <c r="AB36" s="280"/>
      <c r="AC36" s="281"/>
      <c r="AD36" s="281"/>
      <c r="AE36" s="281"/>
      <c r="AF36" s="281"/>
      <c r="AG36" s="284"/>
      <c r="AH36" s="271"/>
      <c r="AI36" s="272"/>
      <c r="AJ36" s="272"/>
      <c r="AK36" s="272"/>
      <c r="AL36" s="272"/>
      <c r="AM36" s="275"/>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row>
    <row r="37" spans="1:80" ht="15" customHeight="1" x14ac:dyDescent="0.35">
      <c r="A37" s="38"/>
      <c r="B37" s="309"/>
      <c r="C37" s="309"/>
      <c r="D37" s="310"/>
      <c r="E37" s="293"/>
      <c r="F37" s="294"/>
      <c r="G37" s="294"/>
      <c r="H37" s="294"/>
      <c r="I37" s="295"/>
      <c r="J37" s="253" t="str">
        <f>IF(AND('Mapa inherente'!$H$16="Muy Baja",'Mapa inherente'!$L$16="Leve"),CONCATENATE("R",'Mapa inherente'!$A$16),"")</f>
        <v/>
      </c>
      <c r="K37" s="254"/>
      <c r="L37" s="254" t="str">
        <f>IF(AND('Mapa inherente'!$H$17="Muy Baja",'Mapa inherente'!$L$17="Leve"),CONCATENATE("R",'Mapa inherente'!$A$17),"")</f>
        <v/>
      </c>
      <c r="M37" s="254"/>
      <c r="N37" s="254" t="str">
        <f>IF(AND('Mapa inherente'!$H$18="Muy Baja",'Mapa inherente'!$L$18="Leve"),CONCATENATE("R",'Mapa inherente'!$A$18),"")</f>
        <v/>
      </c>
      <c r="O37" s="257"/>
      <c r="P37" s="253" t="str">
        <f>IF(AND('Mapa inherente'!$H$16="Muy Baja",'Mapa inherente'!$L$16="Menor"),CONCATENATE("R",'Mapa inherente'!$A$16),"")</f>
        <v/>
      </c>
      <c r="Q37" s="254"/>
      <c r="R37" s="254" t="str">
        <f>IF(AND('Mapa inherente'!$H$17="Muy Baja",'Mapa inherente'!$L$17="Menor"),CONCATENATE("R",'Mapa inherente'!$A$17),"")</f>
        <v/>
      </c>
      <c r="S37" s="254"/>
      <c r="T37" s="254" t="str">
        <f>IF(AND('Mapa inherente'!$H$18="Muy Baja",'Mapa inherente'!$L$18="Menor"),CONCATENATE("R",'Mapa inherente'!$A$18),"")</f>
        <v/>
      </c>
      <c r="U37" s="257"/>
      <c r="V37" s="262" t="str">
        <f>IF(AND('Mapa inherente'!$H$16="Muy Baja",'Mapa inherente'!$L$16="Moderado"),CONCATENATE("R",'Mapa inherente'!$A$16),"")</f>
        <v/>
      </c>
      <c r="W37" s="263"/>
      <c r="X37" s="263" t="str">
        <f>IF(AND('Mapa inherente'!$H$17="Muy Baja",'Mapa inherente'!$L$17="Moderado"),CONCATENATE("R",'Mapa inherente'!$A$17),"")</f>
        <v/>
      </c>
      <c r="Y37" s="263"/>
      <c r="Z37" s="263" t="str">
        <f>IF(AND('Mapa inherente'!$H$18="Muy Baja",'Mapa inherente'!$L$18="Moderado"),CONCATENATE("R",'Mapa inherente'!$A$18),"")</f>
        <v/>
      </c>
      <c r="AA37" s="266"/>
      <c r="AB37" s="280" t="str">
        <f>IF(AND('Mapa inherente'!$H$16="Muy Baja",'Mapa inherente'!$L$16="Mayor"),CONCATENATE("R",'Mapa inherente'!$A$16),"")</f>
        <v/>
      </c>
      <c r="AC37" s="281"/>
      <c r="AD37" s="281" t="str">
        <f>IF(AND('Mapa inherente'!$H$17="Muy Baja",'Mapa inherente'!$L$17="Mayor"),CONCATENATE("R",'Mapa inherente'!$A$17),"")</f>
        <v/>
      </c>
      <c r="AE37" s="281"/>
      <c r="AF37" s="281" t="str">
        <f>IF(AND('Mapa inherente'!$H$18="Muy Baja",'Mapa inherente'!$L$18="Mayor"),CONCATENATE("R",'Mapa inherente'!$A$18),"")</f>
        <v/>
      </c>
      <c r="AG37" s="284"/>
      <c r="AH37" s="271" t="str">
        <f>IF(AND('Mapa inherente'!$H$16="Muy Baja",'Mapa inherente'!$L$16="Catastrófico"),CONCATENATE("R",'Mapa inherente'!$A$16),"")</f>
        <v/>
      </c>
      <c r="AI37" s="272"/>
      <c r="AJ37" s="272" t="str">
        <f>IF(AND('Mapa inherente'!$H$17="Muy Baja",'Mapa inherente'!$L$17="Catastrófico"),CONCATENATE("R",'Mapa inherente'!$A$17),"")</f>
        <v/>
      </c>
      <c r="AK37" s="272"/>
      <c r="AL37" s="272" t="str">
        <f>IF(AND('Mapa inherente'!$H$18="Muy Baja",'Mapa inherente'!$L$18="Catastrófico"),CONCATENATE("R",'Mapa inherente'!$A$18),"")</f>
        <v/>
      </c>
      <c r="AM37" s="275"/>
      <c r="AN37" s="38"/>
      <c r="AO37" s="38"/>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c r="BX37" s="38"/>
      <c r="BY37" s="38"/>
      <c r="BZ37" s="38"/>
      <c r="CA37" s="38"/>
      <c r="CB37" s="38"/>
    </row>
    <row r="38" spans="1:80" ht="15.75" customHeight="1" thickBot="1" x14ac:dyDescent="0.4">
      <c r="A38" s="38"/>
      <c r="B38" s="309"/>
      <c r="C38" s="309"/>
      <c r="D38" s="310"/>
      <c r="E38" s="296"/>
      <c r="F38" s="297"/>
      <c r="G38" s="297"/>
      <c r="H38" s="297"/>
      <c r="I38" s="298"/>
      <c r="J38" s="255"/>
      <c r="K38" s="256"/>
      <c r="L38" s="256"/>
      <c r="M38" s="256"/>
      <c r="N38" s="256"/>
      <c r="O38" s="258"/>
      <c r="P38" s="255"/>
      <c r="Q38" s="256"/>
      <c r="R38" s="256"/>
      <c r="S38" s="256"/>
      <c r="T38" s="256"/>
      <c r="U38" s="258"/>
      <c r="V38" s="264"/>
      <c r="W38" s="265"/>
      <c r="X38" s="265"/>
      <c r="Y38" s="265"/>
      <c r="Z38" s="265"/>
      <c r="AA38" s="267"/>
      <c r="AB38" s="282"/>
      <c r="AC38" s="283"/>
      <c r="AD38" s="283"/>
      <c r="AE38" s="283"/>
      <c r="AF38" s="283"/>
      <c r="AG38" s="285"/>
      <c r="AH38" s="273"/>
      <c r="AI38" s="274"/>
      <c r="AJ38" s="274"/>
      <c r="AK38" s="274"/>
      <c r="AL38" s="274"/>
      <c r="AM38" s="276"/>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c r="BY38" s="38"/>
      <c r="BZ38" s="38"/>
      <c r="CA38" s="38"/>
      <c r="CB38" s="38"/>
    </row>
    <row r="39" spans="1:80" x14ac:dyDescent="0.35">
      <c r="A39" s="38"/>
      <c r="B39" s="38"/>
      <c r="C39" s="38"/>
      <c r="D39" s="38"/>
      <c r="E39" s="38"/>
      <c r="F39" s="38"/>
      <c r="G39" s="38"/>
      <c r="H39" s="38"/>
      <c r="I39" s="38"/>
      <c r="J39" s="289" t="s">
        <v>102</v>
      </c>
      <c r="K39" s="291"/>
      <c r="L39" s="291"/>
      <c r="M39" s="291"/>
      <c r="N39" s="291"/>
      <c r="O39" s="292"/>
      <c r="P39" s="289" t="s">
        <v>101</v>
      </c>
      <c r="Q39" s="291"/>
      <c r="R39" s="291"/>
      <c r="S39" s="291"/>
      <c r="T39" s="291"/>
      <c r="U39" s="292"/>
      <c r="V39" s="289" t="s">
        <v>100</v>
      </c>
      <c r="W39" s="291"/>
      <c r="X39" s="291"/>
      <c r="Y39" s="291"/>
      <c r="Z39" s="291"/>
      <c r="AA39" s="292"/>
      <c r="AB39" s="289" t="s">
        <v>99</v>
      </c>
      <c r="AC39" s="290"/>
      <c r="AD39" s="291"/>
      <c r="AE39" s="291"/>
      <c r="AF39" s="291"/>
      <c r="AG39" s="292"/>
      <c r="AH39" s="289" t="s">
        <v>98</v>
      </c>
      <c r="AI39" s="291"/>
      <c r="AJ39" s="291"/>
      <c r="AK39" s="291"/>
      <c r="AL39" s="291"/>
      <c r="AM39" s="292"/>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c r="BY39" s="38"/>
      <c r="BZ39" s="38"/>
      <c r="CA39" s="38"/>
      <c r="CB39" s="38"/>
    </row>
    <row r="40" spans="1:80" x14ac:dyDescent="0.35">
      <c r="A40" s="38"/>
      <c r="B40" s="38"/>
      <c r="C40" s="38"/>
      <c r="D40" s="38"/>
      <c r="E40" s="38"/>
      <c r="F40" s="38"/>
      <c r="G40" s="38"/>
      <c r="H40" s="38"/>
      <c r="I40" s="38"/>
      <c r="J40" s="293"/>
      <c r="K40" s="294"/>
      <c r="L40" s="294"/>
      <c r="M40" s="294"/>
      <c r="N40" s="294"/>
      <c r="O40" s="295"/>
      <c r="P40" s="293"/>
      <c r="Q40" s="294"/>
      <c r="R40" s="294"/>
      <c r="S40" s="294"/>
      <c r="T40" s="294"/>
      <c r="U40" s="295"/>
      <c r="V40" s="293"/>
      <c r="W40" s="294"/>
      <c r="X40" s="294"/>
      <c r="Y40" s="294"/>
      <c r="Z40" s="294"/>
      <c r="AA40" s="295"/>
      <c r="AB40" s="293"/>
      <c r="AC40" s="294"/>
      <c r="AD40" s="294"/>
      <c r="AE40" s="294"/>
      <c r="AF40" s="294"/>
      <c r="AG40" s="295"/>
      <c r="AH40" s="293"/>
      <c r="AI40" s="294"/>
      <c r="AJ40" s="294"/>
      <c r="AK40" s="294"/>
      <c r="AL40" s="294"/>
      <c r="AM40" s="295"/>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row>
    <row r="41" spans="1:80" x14ac:dyDescent="0.35">
      <c r="A41" s="38"/>
      <c r="B41" s="38"/>
      <c r="C41" s="38"/>
      <c r="D41" s="38"/>
      <c r="E41" s="38"/>
      <c r="F41" s="38"/>
      <c r="G41" s="38"/>
      <c r="H41" s="38"/>
      <c r="I41" s="38"/>
      <c r="J41" s="293"/>
      <c r="K41" s="294"/>
      <c r="L41" s="294"/>
      <c r="M41" s="294"/>
      <c r="N41" s="294"/>
      <c r="O41" s="295"/>
      <c r="P41" s="293"/>
      <c r="Q41" s="294"/>
      <c r="R41" s="294"/>
      <c r="S41" s="294"/>
      <c r="T41" s="294"/>
      <c r="U41" s="295"/>
      <c r="V41" s="293"/>
      <c r="W41" s="294"/>
      <c r="X41" s="294"/>
      <c r="Y41" s="294"/>
      <c r="Z41" s="294"/>
      <c r="AA41" s="295"/>
      <c r="AB41" s="293"/>
      <c r="AC41" s="294"/>
      <c r="AD41" s="294"/>
      <c r="AE41" s="294"/>
      <c r="AF41" s="294"/>
      <c r="AG41" s="295"/>
      <c r="AH41" s="293"/>
      <c r="AI41" s="294"/>
      <c r="AJ41" s="294"/>
      <c r="AK41" s="294"/>
      <c r="AL41" s="294"/>
      <c r="AM41" s="295"/>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row>
    <row r="42" spans="1:80" x14ac:dyDescent="0.35">
      <c r="A42" s="38"/>
      <c r="B42" s="38"/>
      <c r="C42" s="38"/>
      <c r="D42" s="38"/>
      <c r="E42" s="38"/>
      <c r="F42" s="38"/>
      <c r="G42" s="38"/>
      <c r="H42" s="38"/>
      <c r="I42" s="38"/>
      <c r="J42" s="293"/>
      <c r="K42" s="294"/>
      <c r="L42" s="294"/>
      <c r="M42" s="294"/>
      <c r="N42" s="294"/>
      <c r="O42" s="295"/>
      <c r="P42" s="293"/>
      <c r="Q42" s="294"/>
      <c r="R42" s="294"/>
      <c r="S42" s="294"/>
      <c r="T42" s="294"/>
      <c r="U42" s="295"/>
      <c r="V42" s="293"/>
      <c r="W42" s="294"/>
      <c r="X42" s="294"/>
      <c r="Y42" s="294"/>
      <c r="Z42" s="294"/>
      <c r="AA42" s="295"/>
      <c r="AB42" s="293"/>
      <c r="AC42" s="294"/>
      <c r="AD42" s="294"/>
      <c r="AE42" s="294"/>
      <c r="AF42" s="294"/>
      <c r="AG42" s="295"/>
      <c r="AH42" s="293"/>
      <c r="AI42" s="294"/>
      <c r="AJ42" s="294"/>
      <c r="AK42" s="294"/>
      <c r="AL42" s="294"/>
      <c r="AM42" s="295"/>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row>
    <row r="43" spans="1:80" x14ac:dyDescent="0.35">
      <c r="A43" s="38"/>
      <c r="B43" s="38"/>
      <c r="C43" s="38"/>
      <c r="D43" s="38"/>
      <c r="E43" s="38"/>
      <c r="F43" s="38"/>
      <c r="G43" s="38"/>
      <c r="H43" s="38"/>
      <c r="I43" s="38"/>
      <c r="J43" s="293"/>
      <c r="K43" s="294"/>
      <c r="L43" s="294"/>
      <c r="M43" s="294"/>
      <c r="N43" s="294"/>
      <c r="O43" s="295"/>
      <c r="P43" s="293"/>
      <c r="Q43" s="294"/>
      <c r="R43" s="294"/>
      <c r="S43" s="294"/>
      <c r="T43" s="294"/>
      <c r="U43" s="295"/>
      <c r="V43" s="293"/>
      <c r="W43" s="294"/>
      <c r="X43" s="294"/>
      <c r="Y43" s="294"/>
      <c r="Z43" s="294"/>
      <c r="AA43" s="295"/>
      <c r="AB43" s="293"/>
      <c r="AC43" s="294"/>
      <c r="AD43" s="294"/>
      <c r="AE43" s="294"/>
      <c r="AF43" s="294"/>
      <c r="AG43" s="295"/>
      <c r="AH43" s="293"/>
      <c r="AI43" s="294"/>
      <c r="AJ43" s="294"/>
      <c r="AK43" s="294"/>
      <c r="AL43" s="294"/>
      <c r="AM43" s="295"/>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row>
    <row r="44" spans="1:80" ht="15" thickBot="1" x14ac:dyDescent="0.4">
      <c r="A44" s="38"/>
      <c r="B44" s="38"/>
      <c r="C44" s="38"/>
      <c r="D44" s="38"/>
      <c r="E44" s="38"/>
      <c r="F44" s="38"/>
      <c r="G44" s="38"/>
      <c r="H44" s="38"/>
      <c r="I44" s="38"/>
      <c r="J44" s="296"/>
      <c r="K44" s="297"/>
      <c r="L44" s="297"/>
      <c r="M44" s="297"/>
      <c r="N44" s="297"/>
      <c r="O44" s="298"/>
      <c r="P44" s="296"/>
      <c r="Q44" s="297"/>
      <c r="R44" s="297"/>
      <c r="S44" s="297"/>
      <c r="T44" s="297"/>
      <c r="U44" s="298"/>
      <c r="V44" s="296"/>
      <c r="W44" s="297"/>
      <c r="X44" s="297"/>
      <c r="Y44" s="297"/>
      <c r="Z44" s="297"/>
      <c r="AA44" s="298"/>
      <c r="AB44" s="296"/>
      <c r="AC44" s="297"/>
      <c r="AD44" s="297"/>
      <c r="AE44" s="297"/>
      <c r="AF44" s="297"/>
      <c r="AG44" s="298"/>
      <c r="AH44" s="296"/>
      <c r="AI44" s="297"/>
      <c r="AJ44" s="297"/>
      <c r="AK44" s="297"/>
      <c r="AL44" s="297"/>
      <c r="AM44" s="29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row>
    <row r="45" spans="1:80" x14ac:dyDescent="0.35">
      <c r="A45" s="38"/>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row>
    <row r="46" spans="1:80" ht="15" customHeight="1" x14ac:dyDescent="0.35">
      <c r="A46" s="38"/>
      <c r="B46" s="42"/>
      <c r="C46" s="42"/>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row>
    <row r="47" spans="1:80" ht="15" customHeight="1" x14ac:dyDescent="0.35">
      <c r="A47" s="38"/>
      <c r="B47" s="42"/>
      <c r="C47" s="42"/>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row>
    <row r="48" spans="1:80" x14ac:dyDescent="0.35">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row>
    <row r="49" spans="1:80" x14ac:dyDescent="0.35">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row>
    <row r="50" spans="1:80" x14ac:dyDescent="0.35">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row>
    <row r="51" spans="1:80" x14ac:dyDescent="0.35">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row>
    <row r="52" spans="1:80" x14ac:dyDescent="0.35">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row>
    <row r="53" spans="1:80" x14ac:dyDescent="0.35">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row>
    <row r="54" spans="1:80" x14ac:dyDescent="0.35">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row>
    <row r="55" spans="1:80" x14ac:dyDescent="0.35">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row>
    <row r="56" spans="1:80" x14ac:dyDescent="0.35">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row>
    <row r="57" spans="1:80" x14ac:dyDescent="0.35">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row>
    <row r="58" spans="1:80" x14ac:dyDescent="0.35">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row>
    <row r="59" spans="1:80" x14ac:dyDescent="0.35">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row>
    <row r="60" spans="1:80" x14ac:dyDescent="0.35">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row>
    <row r="61" spans="1:80" x14ac:dyDescent="0.35">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row>
    <row r="62" spans="1:80" x14ac:dyDescent="0.35">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row>
    <row r="63" spans="1:80" x14ac:dyDescent="0.35">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row>
    <row r="64" spans="1:80" x14ac:dyDescent="0.35">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row>
    <row r="65" spans="1:80" x14ac:dyDescent="0.35">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row>
    <row r="66" spans="1:80" x14ac:dyDescent="0.35">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row>
    <row r="67" spans="1:80" x14ac:dyDescent="0.35">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row>
    <row r="68" spans="1:80" x14ac:dyDescent="0.35">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row>
    <row r="69" spans="1:80" x14ac:dyDescent="0.35">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row>
    <row r="70" spans="1:80" x14ac:dyDescent="0.35">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row>
    <row r="71" spans="1:80" x14ac:dyDescent="0.35">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row>
    <row r="72" spans="1:80" x14ac:dyDescent="0.35">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row>
    <row r="73" spans="1:80" x14ac:dyDescent="0.35">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row>
    <row r="74" spans="1:80" x14ac:dyDescent="0.35">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row>
    <row r="75" spans="1:80" x14ac:dyDescent="0.35">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row>
    <row r="76" spans="1:80" x14ac:dyDescent="0.35">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row>
    <row r="77" spans="1:80" x14ac:dyDescent="0.35">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row>
    <row r="78" spans="1:80" x14ac:dyDescent="0.35">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row>
    <row r="79" spans="1:80" x14ac:dyDescent="0.35">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row>
    <row r="80" spans="1:80" x14ac:dyDescent="0.35">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row>
    <row r="81" spans="1:63" x14ac:dyDescent="0.35">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row>
    <row r="82" spans="1:63" x14ac:dyDescent="0.35">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row>
    <row r="83" spans="1:63" x14ac:dyDescent="0.35">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row>
    <row r="84" spans="1:63" x14ac:dyDescent="0.35">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row>
    <row r="85" spans="1:63" x14ac:dyDescent="0.35">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row>
    <row r="86" spans="1:63" x14ac:dyDescent="0.35">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row>
    <row r="87" spans="1:63" x14ac:dyDescent="0.35">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row>
    <row r="88" spans="1:63" x14ac:dyDescent="0.35">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row>
    <row r="89" spans="1:63" x14ac:dyDescent="0.35">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row>
    <row r="90" spans="1:63" x14ac:dyDescent="0.35">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row>
    <row r="91" spans="1:63" x14ac:dyDescent="0.35">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row>
    <row r="92" spans="1:63" x14ac:dyDescent="0.35">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row>
    <row r="93" spans="1:63" x14ac:dyDescent="0.35">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row>
    <row r="94" spans="1:63" x14ac:dyDescent="0.35">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row>
    <row r="95" spans="1:63" x14ac:dyDescent="0.35">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row>
    <row r="96" spans="1:63" x14ac:dyDescent="0.35">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row>
    <row r="97" spans="1:63" x14ac:dyDescent="0.35">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row>
    <row r="98" spans="1:63" x14ac:dyDescent="0.35">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row>
    <row r="99" spans="1:63" x14ac:dyDescent="0.35">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row>
    <row r="100" spans="1:63" x14ac:dyDescent="0.35">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row>
    <row r="101" spans="1:63" x14ac:dyDescent="0.35">
      <c r="A101" s="3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row>
    <row r="102" spans="1:63" x14ac:dyDescent="0.35">
      <c r="A102" s="38"/>
      <c r="B102" s="38"/>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row>
    <row r="103" spans="1:63" x14ac:dyDescent="0.35">
      <c r="A103" s="38"/>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row>
    <row r="104" spans="1:63" x14ac:dyDescent="0.35">
      <c r="A104" s="38"/>
      <c r="B104" s="38"/>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row>
    <row r="105" spans="1:63" x14ac:dyDescent="0.35">
      <c r="A105" s="3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row>
    <row r="106" spans="1:63" x14ac:dyDescent="0.35">
      <c r="A106" s="38"/>
      <c r="B106" s="38"/>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row>
    <row r="107" spans="1:63" x14ac:dyDescent="0.35">
      <c r="A107" s="38"/>
      <c r="B107" s="38"/>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row>
    <row r="108" spans="1:63" x14ac:dyDescent="0.35">
      <c r="A108" s="38"/>
      <c r="B108" s="38"/>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row>
    <row r="109" spans="1:63" x14ac:dyDescent="0.35">
      <c r="A109" s="3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row>
    <row r="110" spans="1:63" x14ac:dyDescent="0.35">
      <c r="A110" s="38"/>
      <c r="B110" s="38"/>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row>
    <row r="111" spans="1:63" x14ac:dyDescent="0.35">
      <c r="A111" s="38"/>
      <c r="B111" s="38"/>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row>
    <row r="112" spans="1:63" x14ac:dyDescent="0.35">
      <c r="A112" s="38"/>
      <c r="B112" s="38"/>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row>
    <row r="113" spans="1:63" x14ac:dyDescent="0.35">
      <c r="A113" s="38"/>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row>
    <row r="114" spans="1:63" x14ac:dyDescent="0.35">
      <c r="A114" s="38"/>
      <c r="B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row>
    <row r="115" spans="1:63" x14ac:dyDescent="0.35">
      <c r="B115" s="38"/>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row>
    <row r="116" spans="1:63" x14ac:dyDescent="0.35">
      <c r="B116" s="38"/>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row>
    <row r="117" spans="1:63" x14ac:dyDescent="0.35">
      <c r="B117" s="38"/>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row>
    <row r="118" spans="1:63" x14ac:dyDescent="0.35">
      <c r="B118" s="38"/>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row>
    <row r="119" spans="1:63" x14ac:dyDescent="0.35">
      <c r="B119" s="38"/>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row>
    <row r="120" spans="1:63" x14ac:dyDescent="0.35">
      <c r="B120" s="38"/>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row>
    <row r="121" spans="1:63" x14ac:dyDescent="0.35">
      <c r="B121" s="38"/>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row>
    <row r="122" spans="1:63" x14ac:dyDescent="0.35">
      <c r="B122" s="38"/>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row>
    <row r="123" spans="1:63" x14ac:dyDescent="0.35">
      <c r="B123" s="38"/>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row>
    <row r="124" spans="1:63" x14ac:dyDescent="0.35">
      <c r="B124" s="38"/>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row>
    <row r="125" spans="1:63" x14ac:dyDescent="0.35">
      <c r="B125" s="38"/>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row>
    <row r="126" spans="1:63" x14ac:dyDescent="0.35">
      <c r="B126" s="38"/>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row>
    <row r="127" spans="1:63" x14ac:dyDescent="0.35">
      <c r="B127" s="38"/>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row>
    <row r="128" spans="1:63" x14ac:dyDescent="0.35">
      <c r="B128" s="38"/>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row>
    <row r="129" spans="2:63" x14ac:dyDescent="0.35">
      <c r="B129" s="38"/>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row>
    <row r="130" spans="2:63" x14ac:dyDescent="0.35">
      <c r="B130" s="38"/>
      <c r="C130" s="38"/>
      <c r="D130" s="38"/>
      <c r="E130" s="38"/>
      <c r="F130" s="38"/>
      <c r="G130" s="38"/>
      <c r="H130" s="38"/>
      <c r="I130" s="38"/>
    </row>
    <row r="131" spans="2:63" x14ac:dyDescent="0.35">
      <c r="B131" s="38"/>
      <c r="C131" s="38"/>
      <c r="D131" s="38"/>
      <c r="E131" s="38"/>
      <c r="F131" s="38"/>
      <c r="G131" s="38"/>
      <c r="H131" s="38"/>
      <c r="I131" s="38"/>
    </row>
    <row r="132" spans="2:63" x14ac:dyDescent="0.35">
      <c r="B132" s="38"/>
      <c r="C132" s="38"/>
      <c r="D132" s="38"/>
      <c r="E132" s="38"/>
      <c r="F132" s="38"/>
      <c r="G132" s="38"/>
      <c r="H132" s="38"/>
      <c r="I132" s="38"/>
    </row>
    <row r="133" spans="2:63" x14ac:dyDescent="0.35">
      <c r="B133" s="38"/>
      <c r="C133" s="38"/>
      <c r="D133" s="38"/>
      <c r="E133" s="38"/>
      <c r="F133" s="38"/>
      <c r="G133" s="38"/>
      <c r="H133" s="38"/>
      <c r="I133" s="38"/>
    </row>
  </sheetData>
  <sheetProtection algorithmName="SHA-512" hashValue="OKW0PNnUybfoHwSdW3DSz6GMsA5Ty7kRzGr90WrrUUDGS3YBxmsMjWvrivBEAGTRyQT9LuqCL9t7OX/HUI8JVQ==" saltValue="dCauQzSz+XCQO5hfe44SQg==" spinCount="100000" sheet="1" objects="1" scenarios="1"/>
  <mergeCells count="246">
    <mergeCell ref="B2:I3"/>
    <mergeCell ref="J2:AM2"/>
    <mergeCell ref="J3:AM3"/>
    <mergeCell ref="AN2:AT3"/>
    <mergeCell ref="B9:D38"/>
    <mergeCell ref="AO9:AT14"/>
    <mergeCell ref="AO15:AT20"/>
    <mergeCell ref="AO21:AT26"/>
    <mergeCell ref="AO27:AT32"/>
    <mergeCell ref="E21:I26"/>
    <mergeCell ref="E33:I38"/>
    <mergeCell ref="J5:AM7"/>
    <mergeCell ref="E9:I14"/>
    <mergeCell ref="E15:I20"/>
    <mergeCell ref="E27:I32"/>
    <mergeCell ref="AB9:AC10"/>
    <mergeCell ref="AD9:AE10"/>
    <mergeCell ref="AB15:AC16"/>
    <mergeCell ref="AD15:AE16"/>
    <mergeCell ref="AF15:AG16"/>
    <mergeCell ref="AB17:AC18"/>
    <mergeCell ref="AD17:AE18"/>
    <mergeCell ref="AF17:AG18"/>
    <mergeCell ref="AB19:AC20"/>
    <mergeCell ref="J39:O44"/>
    <mergeCell ref="P39:U44"/>
    <mergeCell ref="V39:AA44"/>
    <mergeCell ref="N13:O14"/>
    <mergeCell ref="V9:W10"/>
    <mergeCell ref="X9:Y10"/>
    <mergeCell ref="Z9:AA10"/>
    <mergeCell ref="V11:W12"/>
    <mergeCell ref="X11:Y12"/>
    <mergeCell ref="Z11:AA12"/>
    <mergeCell ref="R9:S10"/>
    <mergeCell ref="T9:U10"/>
    <mergeCell ref="V13:W14"/>
    <mergeCell ref="X13:Y14"/>
    <mergeCell ref="V19:W20"/>
    <mergeCell ref="X19:Y20"/>
    <mergeCell ref="Z19:AA20"/>
    <mergeCell ref="V15:W16"/>
    <mergeCell ref="X15:Y16"/>
    <mergeCell ref="Z15:AA16"/>
    <mergeCell ref="V17:W18"/>
    <mergeCell ref="X17:Y18"/>
    <mergeCell ref="Z17:AA18"/>
    <mergeCell ref="J19:K20"/>
    <mergeCell ref="AB39:AG44"/>
    <mergeCell ref="AH39:AM44"/>
    <mergeCell ref="P9:Q10"/>
    <mergeCell ref="P13:Q14"/>
    <mergeCell ref="J9:K10"/>
    <mergeCell ref="N9:O10"/>
    <mergeCell ref="N11:O12"/>
    <mergeCell ref="L11:M12"/>
    <mergeCell ref="J11:K12"/>
    <mergeCell ref="P11:Q12"/>
    <mergeCell ref="R11:S12"/>
    <mergeCell ref="T11:U12"/>
    <mergeCell ref="R13:S14"/>
    <mergeCell ref="T13:U14"/>
    <mergeCell ref="J13:K14"/>
    <mergeCell ref="L13:M14"/>
    <mergeCell ref="AF9:AG10"/>
    <mergeCell ref="AB11:AC12"/>
    <mergeCell ref="AD11:AE12"/>
    <mergeCell ref="AF11:AG12"/>
    <mergeCell ref="AB13:AC14"/>
    <mergeCell ref="AD13:AE14"/>
    <mergeCell ref="AF13:AG14"/>
    <mergeCell ref="Z13:AA14"/>
    <mergeCell ref="AD19:AE20"/>
    <mergeCell ref="AF19:AG20"/>
    <mergeCell ref="AB25:AC26"/>
    <mergeCell ref="AD25:AE26"/>
    <mergeCell ref="AF25:AG26"/>
    <mergeCell ref="AB21:AC22"/>
    <mergeCell ref="AD21:AE22"/>
    <mergeCell ref="AF21:AG22"/>
    <mergeCell ref="AB23:AC24"/>
    <mergeCell ref="AD23:AE24"/>
    <mergeCell ref="AF23:AG24"/>
    <mergeCell ref="AB31:AC32"/>
    <mergeCell ref="AD31:AE32"/>
    <mergeCell ref="AF31:AG32"/>
    <mergeCell ref="AB27:AC28"/>
    <mergeCell ref="AD27:AE28"/>
    <mergeCell ref="AF27:AG28"/>
    <mergeCell ref="AB29:AC30"/>
    <mergeCell ref="AD29:AE30"/>
    <mergeCell ref="AF29:AG30"/>
    <mergeCell ref="AB37:AC38"/>
    <mergeCell ref="AD37:AE38"/>
    <mergeCell ref="AF37:AG38"/>
    <mergeCell ref="AB33:AC34"/>
    <mergeCell ref="AD33:AE34"/>
    <mergeCell ref="AF33:AG34"/>
    <mergeCell ref="AB35:AC36"/>
    <mergeCell ref="AD35:AE36"/>
    <mergeCell ref="AF35:AG36"/>
    <mergeCell ref="AH13:AI14"/>
    <mergeCell ref="AJ13:AK14"/>
    <mergeCell ref="AL13:AM14"/>
    <mergeCell ref="AH9:AI10"/>
    <mergeCell ref="AJ9:AK10"/>
    <mergeCell ref="AL9:AM10"/>
    <mergeCell ref="AH11:AI12"/>
    <mergeCell ref="AJ11:AK12"/>
    <mergeCell ref="AL11:AM12"/>
    <mergeCell ref="AJ21:AK22"/>
    <mergeCell ref="AL21:AM22"/>
    <mergeCell ref="AH23:AI24"/>
    <mergeCell ref="AJ23:AK24"/>
    <mergeCell ref="AL23:AM24"/>
    <mergeCell ref="AH19:AI20"/>
    <mergeCell ref="AJ19:AK20"/>
    <mergeCell ref="AL19:AM20"/>
    <mergeCell ref="AH15:AI16"/>
    <mergeCell ref="AJ15:AK16"/>
    <mergeCell ref="AL15:AM16"/>
    <mergeCell ref="AH17:AI18"/>
    <mergeCell ref="AJ17:AK18"/>
    <mergeCell ref="AL17:AM18"/>
    <mergeCell ref="N17:O18"/>
    <mergeCell ref="P19:Q20"/>
    <mergeCell ref="AH37:AI38"/>
    <mergeCell ref="AJ37:AK38"/>
    <mergeCell ref="AL37:AM38"/>
    <mergeCell ref="AH33:AI34"/>
    <mergeCell ref="AJ33:AK34"/>
    <mergeCell ref="AL33:AM34"/>
    <mergeCell ref="AH35:AI36"/>
    <mergeCell ref="AJ35:AK36"/>
    <mergeCell ref="AL35:AM36"/>
    <mergeCell ref="AH31:AI32"/>
    <mergeCell ref="AJ31:AK32"/>
    <mergeCell ref="AL31:AM32"/>
    <mergeCell ref="AH27:AI28"/>
    <mergeCell ref="AJ27:AK28"/>
    <mergeCell ref="AL27:AM28"/>
    <mergeCell ref="AH29:AI30"/>
    <mergeCell ref="AJ29:AK30"/>
    <mergeCell ref="AL29:AM30"/>
    <mergeCell ref="AH25:AI26"/>
    <mergeCell ref="AJ25:AK26"/>
    <mergeCell ref="AL25:AM26"/>
    <mergeCell ref="AH21:AI22"/>
    <mergeCell ref="R19:S20"/>
    <mergeCell ref="T19:U20"/>
    <mergeCell ref="P15:Q16"/>
    <mergeCell ref="R15:S16"/>
    <mergeCell ref="T15:U16"/>
    <mergeCell ref="P17:Q18"/>
    <mergeCell ref="R17:S18"/>
    <mergeCell ref="T17:U18"/>
    <mergeCell ref="J25:K26"/>
    <mergeCell ref="L25:M26"/>
    <mergeCell ref="N25:O26"/>
    <mergeCell ref="J21:K22"/>
    <mergeCell ref="L21:M22"/>
    <mergeCell ref="N21:O22"/>
    <mergeCell ref="J23:K24"/>
    <mergeCell ref="L23:M24"/>
    <mergeCell ref="N23:O24"/>
    <mergeCell ref="L19:M20"/>
    <mergeCell ref="N19:O20"/>
    <mergeCell ref="J15:K16"/>
    <mergeCell ref="L15:M16"/>
    <mergeCell ref="N15:O16"/>
    <mergeCell ref="J17:K18"/>
    <mergeCell ref="L17:M18"/>
    <mergeCell ref="V21:W22"/>
    <mergeCell ref="X21:Y22"/>
    <mergeCell ref="Z21:AA22"/>
    <mergeCell ref="V23:W24"/>
    <mergeCell ref="X23:Y24"/>
    <mergeCell ref="Z23:AA24"/>
    <mergeCell ref="P25:Q26"/>
    <mergeCell ref="R25:S26"/>
    <mergeCell ref="T25:U26"/>
    <mergeCell ref="P21:Q22"/>
    <mergeCell ref="R21:S22"/>
    <mergeCell ref="T21:U22"/>
    <mergeCell ref="P23:Q24"/>
    <mergeCell ref="R23:S24"/>
    <mergeCell ref="T23:U24"/>
    <mergeCell ref="X31:Y32"/>
    <mergeCell ref="Z31:AA32"/>
    <mergeCell ref="V27:W28"/>
    <mergeCell ref="X27:Y28"/>
    <mergeCell ref="Z27:AA28"/>
    <mergeCell ref="V29:W30"/>
    <mergeCell ref="X29:Y30"/>
    <mergeCell ref="Z29:AA30"/>
    <mergeCell ref="V25:W26"/>
    <mergeCell ref="X25:Y26"/>
    <mergeCell ref="Z25:AA26"/>
    <mergeCell ref="L27:M28"/>
    <mergeCell ref="N27:O28"/>
    <mergeCell ref="J29:K30"/>
    <mergeCell ref="L29:M30"/>
    <mergeCell ref="N29:O30"/>
    <mergeCell ref="V37:W38"/>
    <mergeCell ref="X37:Y38"/>
    <mergeCell ref="Z37:AA38"/>
    <mergeCell ref="V33:W34"/>
    <mergeCell ref="X33:Y34"/>
    <mergeCell ref="Z33:AA34"/>
    <mergeCell ref="V35:W36"/>
    <mergeCell ref="X35:Y36"/>
    <mergeCell ref="Z35:AA36"/>
    <mergeCell ref="P31:Q32"/>
    <mergeCell ref="R31:S32"/>
    <mergeCell ref="T31:U32"/>
    <mergeCell ref="P27:Q28"/>
    <mergeCell ref="R27:S28"/>
    <mergeCell ref="T27:U28"/>
    <mergeCell ref="P29:Q30"/>
    <mergeCell ref="R29:S30"/>
    <mergeCell ref="T29:U30"/>
    <mergeCell ref="V31:W32"/>
    <mergeCell ref="L9:M10"/>
    <mergeCell ref="B5:I7"/>
    <mergeCell ref="P37:Q38"/>
    <mergeCell ref="R37:S38"/>
    <mergeCell ref="T37:U38"/>
    <mergeCell ref="P33:Q34"/>
    <mergeCell ref="R33:S34"/>
    <mergeCell ref="T33:U34"/>
    <mergeCell ref="P35:Q36"/>
    <mergeCell ref="R35:S36"/>
    <mergeCell ref="T35:U36"/>
    <mergeCell ref="J37:K38"/>
    <mergeCell ref="L37:M38"/>
    <mergeCell ref="N37:O38"/>
    <mergeCell ref="J33:K34"/>
    <mergeCell ref="L33:M34"/>
    <mergeCell ref="N33:O34"/>
    <mergeCell ref="J35:K36"/>
    <mergeCell ref="L35:M36"/>
    <mergeCell ref="N35:O36"/>
    <mergeCell ref="J31:K32"/>
    <mergeCell ref="L31:M32"/>
    <mergeCell ref="N31:O32"/>
    <mergeCell ref="J27:K28"/>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3FD2E-2ED8-4186-A546-A408930E85B5}">
  <sheetPr>
    <tabColor rgb="FF002060"/>
  </sheetPr>
  <dimension ref="A1:X45"/>
  <sheetViews>
    <sheetView zoomScaleNormal="100" zoomScaleSheetLayoutView="100" workbookViewId="0">
      <selection activeCell="B1" sqref="B1:R1"/>
    </sheetView>
  </sheetViews>
  <sheetFormatPr baseColWidth="10" defaultRowHeight="14.5" x14ac:dyDescent="0.35"/>
  <cols>
    <col min="1" max="1" width="14" style="88" customWidth="1"/>
    <col min="2" max="2" width="54.26953125" style="86" customWidth="1"/>
    <col min="3" max="3" width="9.453125" style="86" customWidth="1"/>
    <col min="4" max="4" width="9.7265625" customWidth="1"/>
    <col min="5" max="5" width="46" customWidth="1"/>
    <col min="6" max="6" width="14.7265625" customWidth="1"/>
    <col min="7" max="7" width="27.7265625" customWidth="1"/>
    <col min="8" max="8" width="9.1796875" customWidth="1"/>
    <col min="9" max="9" width="8" customWidth="1"/>
    <col min="10" max="12" width="6.54296875" customWidth="1"/>
    <col min="13" max="13" width="6.26953125" customWidth="1"/>
    <col min="14" max="14" width="6.54296875" style="87" customWidth="1"/>
    <col min="15" max="15" width="1.81640625" hidden="1" customWidth="1"/>
    <col min="16" max="16" width="6.54296875" customWidth="1"/>
    <col min="17" max="17" width="2.1796875" hidden="1" customWidth="1"/>
    <col min="18" max="18" width="7" customWidth="1"/>
    <col min="19" max="19" width="6.54296875" customWidth="1"/>
    <col min="20" max="20" width="7.7265625" customWidth="1"/>
    <col min="24" max="24" width="15.7265625" customWidth="1"/>
  </cols>
  <sheetData>
    <row r="1" spans="1:24" s="1" customFormat="1" ht="42" customHeight="1" x14ac:dyDescent="0.3">
      <c r="A1" s="351"/>
      <c r="B1" s="354" t="s">
        <v>191</v>
      </c>
      <c r="C1" s="354"/>
      <c r="D1" s="354"/>
      <c r="E1" s="354"/>
      <c r="F1" s="354"/>
      <c r="G1" s="354"/>
      <c r="H1" s="354"/>
      <c r="I1" s="354"/>
      <c r="J1" s="354"/>
      <c r="K1" s="354"/>
      <c r="L1" s="354"/>
      <c r="M1" s="354"/>
      <c r="N1" s="354"/>
      <c r="O1" s="354"/>
      <c r="P1" s="354"/>
      <c r="Q1" s="354"/>
      <c r="R1" s="355"/>
      <c r="S1" s="358" t="s">
        <v>230</v>
      </c>
      <c r="T1" s="359"/>
    </row>
    <row r="2" spans="1:24" s="1" customFormat="1" ht="39.75" customHeight="1" x14ac:dyDescent="0.3">
      <c r="A2" s="351"/>
      <c r="B2" s="356" t="s">
        <v>192</v>
      </c>
      <c r="C2" s="356"/>
      <c r="D2" s="356"/>
      <c r="E2" s="356"/>
      <c r="F2" s="356"/>
      <c r="G2" s="356"/>
      <c r="H2" s="356"/>
      <c r="I2" s="356"/>
      <c r="J2" s="356"/>
      <c r="K2" s="356"/>
      <c r="L2" s="356"/>
      <c r="M2" s="356"/>
      <c r="N2" s="356"/>
      <c r="O2" s="356"/>
      <c r="P2" s="356"/>
      <c r="Q2" s="356"/>
      <c r="R2" s="356"/>
      <c r="S2" s="360"/>
      <c r="T2" s="361"/>
    </row>
    <row r="3" spans="1:24" s="1" customFormat="1" ht="1.5" customHeight="1" x14ac:dyDescent="0.35">
      <c r="A3" s="92"/>
      <c r="B3" s="92"/>
      <c r="C3" s="92"/>
      <c r="D3" s="80"/>
      <c r="E3" s="80"/>
      <c r="F3" s="80"/>
      <c r="G3" s="80"/>
      <c r="H3" s="80"/>
      <c r="I3" s="80"/>
      <c r="J3" s="80"/>
      <c r="K3" s="80"/>
      <c r="L3" s="80"/>
      <c r="M3" s="80"/>
      <c r="N3" s="80"/>
      <c r="O3" s="80"/>
      <c r="P3" s="80"/>
      <c r="Q3" s="80"/>
      <c r="R3" s="80"/>
      <c r="S3" s="91"/>
      <c r="T3" s="91"/>
    </row>
    <row r="4" spans="1:24" s="1" customFormat="1" ht="1.5" customHeight="1" x14ac:dyDescent="0.35">
      <c r="A4" s="92"/>
      <c r="B4" s="92"/>
      <c r="C4" s="92"/>
      <c r="D4" s="80"/>
      <c r="E4" s="80"/>
      <c r="F4" s="80"/>
      <c r="G4" s="80"/>
      <c r="H4" s="80"/>
      <c r="I4" s="80"/>
      <c r="J4" s="80"/>
      <c r="K4" s="80"/>
      <c r="L4" s="80"/>
      <c r="M4" s="80"/>
      <c r="N4" s="80"/>
      <c r="O4" s="80"/>
      <c r="P4" s="80"/>
      <c r="Q4" s="80"/>
      <c r="R4" s="80"/>
      <c r="S4" s="91"/>
      <c r="T4" s="91"/>
    </row>
    <row r="5" spans="1:24" s="1" customFormat="1" ht="1.5" customHeight="1" x14ac:dyDescent="0.35">
      <c r="A5" s="92"/>
      <c r="B5" s="92"/>
      <c r="C5" s="92"/>
      <c r="D5" s="80"/>
      <c r="E5" s="80"/>
      <c r="F5" s="80"/>
      <c r="G5" s="80"/>
      <c r="H5" s="80"/>
      <c r="I5" s="80"/>
      <c r="J5" s="80"/>
      <c r="K5" s="80"/>
      <c r="L5" s="80"/>
      <c r="M5" s="80"/>
      <c r="N5" s="80"/>
      <c r="O5" s="80"/>
      <c r="P5" s="80"/>
      <c r="Q5" s="80"/>
      <c r="R5" s="80"/>
      <c r="S5" s="91"/>
      <c r="T5" s="91"/>
    </row>
    <row r="6" spans="1:24" ht="1.5" customHeight="1" thickBot="1" x14ac:dyDescent="0.4">
      <c r="A6" s="86"/>
      <c r="D6" s="86"/>
      <c r="E6" s="86"/>
      <c r="F6" s="86"/>
      <c r="G6" s="86"/>
      <c r="H6" s="86"/>
      <c r="I6" s="86"/>
      <c r="J6" s="86"/>
      <c r="K6" s="86"/>
      <c r="L6" s="86"/>
      <c r="M6" s="86"/>
      <c r="N6" s="86"/>
      <c r="O6" s="86"/>
      <c r="P6" s="86"/>
      <c r="Q6" s="86"/>
      <c r="R6" s="86"/>
      <c r="S6" s="86"/>
      <c r="T6" s="86"/>
    </row>
    <row r="7" spans="1:24" ht="16.5" customHeight="1" thickBot="1" x14ac:dyDescent="0.4">
      <c r="A7" s="349" t="s">
        <v>223</v>
      </c>
      <c r="B7" s="349" t="s">
        <v>225</v>
      </c>
      <c r="C7" s="349" t="s">
        <v>226</v>
      </c>
      <c r="D7" s="353" t="s">
        <v>206</v>
      </c>
      <c r="E7" s="353"/>
      <c r="F7" s="353"/>
      <c r="G7" s="353"/>
      <c r="H7" s="353"/>
      <c r="I7" s="353"/>
      <c r="J7" s="353"/>
      <c r="K7" s="353"/>
      <c r="L7" s="353"/>
      <c r="M7" s="353"/>
      <c r="N7" s="353"/>
      <c r="O7" s="353" t="s">
        <v>207</v>
      </c>
      <c r="P7" s="353"/>
      <c r="Q7" s="353"/>
      <c r="R7" s="353"/>
      <c r="S7" s="353"/>
      <c r="T7" s="353"/>
    </row>
    <row r="8" spans="1:24" ht="14.5" customHeight="1" thickBot="1" x14ac:dyDescent="0.4">
      <c r="A8" s="349"/>
      <c r="B8" s="349"/>
      <c r="C8" s="349"/>
      <c r="D8" s="349" t="s">
        <v>224</v>
      </c>
      <c r="E8" s="349" t="s">
        <v>147</v>
      </c>
      <c r="F8" s="349" t="s">
        <v>221</v>
      </c>
      <c r="G8" s="349" t="s">
        <v>222</v>
      </c>
      <c r="H8" s="349" t="s">
        <v>8</v>
      </c>
      <c r="I8" s="349"/>
      <c r="J8" s="349"/>
      <c r="K8" s="349"/>
      <c r="L8" s="349"/>
      <c r="M8" s="349"/>
      <c r="N8" s="352" t="s">
        <v>204</v>
      </c>
      <c r="O8" s="350" t="s">
        <v>126</v>
      </c>
      <c r="P8" s="352" t="s">
        <v>208</v>
      </c>
      <c r="Q8" s="357" t="s">
        <v>205</v>
      </c>
      <c r="R8" s="352" t="s">
        <v>209</v>
      </c>
      <c r="S8" s="352" t="s">
        <v>40</v>
      </c>
      <c r="T8" s="352" t="s">
        <v>27</v>
      </c>
    </row>
    <row r="9" spans="1:24" ht="97.5" customHeight="1" thickBot="1" x14ac:dyDescent="0.4">
      <c r="A9" s="349"/>
      <c r="B9" s="349"/>
      <c r="C9" s="349"/>
      <c r="D9" s="349"/>
      <c r="E9" s="349"/>
      <c r="F9" s="349"/>
      <c r="G9" s="349"/>
      <c r="H9" s="137" t="s">
        <v>12</v>
      </c>
      <c r="I9" s="137" t="s">
        <v>16</v>
      </c>
      <c r="J9" s="137" t="s">
        <v>17</v>
      </c>
      <c r="K9" s="137" t="s">
        <v>20</v>
      </c>
      <c r="L9" s="137" t="s">
        <v>23</v>
      </c>
      <c r="M9" s="138" t="s">
        <v>210</v>
      </c>
      <c r="N9" s="352"/>
      <c r="O9" s="350"/>
      <c r="P9" s="352"/>
      <c r="Q9" s="357"/>
      <c r="R9" s="352"/>
      <c r="S9" s="352"/>
      <c r="T9" s="352"/>
    </row>
    <row r="10" spans="1:24" ht="176.25" customHeight="1" x14ac:dyDescent="0.35">
      <c r="A10" s="104">
        <v>1</v>
      </c>
      <c r="B10" s="146" t="str">
        <f>IF(A10="","",VLOOKUP(A10,'Mapa inherente'!$A$10:$E$18,5,FALSE))</f>
        <v>Posibilidad de afectación reputacional por Incumplimiento en las actividades identificadas en el Calendario Académico de pregrado y posgrados producto de la falta de planeación en las actividades y las causas incontrolables a raíz de los paros y catástrofes naturales</v>
      </c>
      <c r="C10" s="105" t="str">
        <f>IF(A10="","",VLOOKUP(A10,'Mapa inherente'!$A$10:$N$18,14,FALSE))</f>
        <v>Moderado</v>
      </c>
      <c r="D10" s="106">
        <f>IF(B10="","",1)</f>
        <v>1</v>
      </c>
      <c r="E10" s="145" t="s">
        <v>232</v>
      </c>
      <c r="F10" s="136" t="s">
        <v>214</v>
      </c>
      <c r="G10" s="136" t="s">
        <v>233</v>
      </c>
      <c r="H10" s="136" t="s">
        <v>13</v>
      </c>
      <c r="I10" s="136" t="s">
        <v>9</v>
      </c>
      <c r="J10" s="136" t="s">
        <v>18</v>
      </c>
      <c r="K10" s="136" t="s">
        <v>21</v>
      </c>
      <c r="L10" s="136" t="s">
        <v>109</v>
      </c>
      <c r="M10" s="93" t="str">
        <f t="shared" ref="M10:M45" si="0">IF(AND(H10="Preventivo",I10="Automático"),"50%",IF(AND(H10="Preventivo",I10="Manual"),"40%",IF(AND(H10="Detectivo",I10="Automático"),"40%",IF(AND(H10="Detectivo",I10="Manual"),"30%",IF(AND(H10="Correctivo",I10="Automático"),"35%",IF(AND(H10="Correctivo",I10="Manual"),"25%",""))))))</f>
        <v>40%</v>
      </c>
      <c r="N10" s="94" t="str">
        <f t="shared" ref="N10:N45" si="1">IF(OR(H10="Preventivo",H10="Detectivo"),"Probabilidad",IF(H10="Correctivo","Impacto",""))</f>
        <v>Probabilidad</v>
      </c>
      <c r="O10" s="95">
        <f>IF(A10="","",IF(D10=1,IFERROR(IF(N10="Probabilidad",(VLOOKUP(A10,'Mapa inherente'!$A$10:$M$18,9,FALSE)-(VLOOKUP(A10,'Mapa inherente'!$A$10:$M$18,9,FALSE)*M10)),IF(N10="Impacto",VLOOKUP(A10,'Mapa inherente'!$A$10:$M$18,9,FALSE),"")),""),
IFERROR(IF(N10="Probabilidad",(O9-(O9)*M10),O9),"")))</f>
        <v>0.12</v>
      </c>
      <c r="P10" s="96" t="str">
        <f>IFERROR(IF(O10="","",IF(O10&lt;=0.2,"Muy Baja",IF(O10&lt;=0.4,"Baja",IF(O10&lt;=0.6,"Media",IF(O10&lt;=0.8,"Alta","Muy Alta"))))),"")</f>
        <v>Muy Baja</v>
      </c>
      <c r="Q10" s="95">
        <f>IF(A10="","",IF(D10=1,IFERROR(IF(N10="Impacto",(VLOOKUP(A10,'Mapa inherente'!$A$10:$M$18,13,FALSE)-(VLOOKUP(A10,'Mapa inherente'!$A$10:$M$18,13,FALSE)*M10)),IF(N10="Probabilidad",VLOOKUP(A10,'Mapa inherente'!$A$10:$M$18,13,FALSE),"")),""),
                   IFERROR(IF(N10="Impacto",(Q9-(Q9)*M10),Q9),"")))</f>
        <v>0.6</v>
      </c>
      <c r="R10" s="96" t="str">
        <f>IFERROR(IF(Q10="","",IF(Q10&lt;=0.2,"Leve",IF(Q10&lt;=0.4,"Menor",IF(Q10&lt;=0.6,"Moderado",IF(Q10&lt;=0.8,"Mayor","Catastrófico"))))),"")</f>
        <v>Moderado</v>
      </c>
      <c r="S10" s="96" t="str">
        <f>IFERROR(IF(OR(AND(P10="Muy Baja",R10="Leve"),AND(P10="Muy Baja",R10="Menor"),AND(P10="Baja",R10="Leve")),"Bajo",IF(OR(AND(P10="Muy baja",R10="Moderado"),AND(P10="Baja",R10="Menor"),AND(P10="Baja",R10="Moderado"),AND(P10="Media",R10="Leve"),AND(P10="Media",R10="Menor"),AND(P10="Media",R10="Moderado"),AND(P10="Alta",R10="Leve"),AND(P10="Alta",R10="Menor")),"Moderado",IF(OR(AND(P10="Muy Baja",R10="Mayor"),AND(P10="Baja",R10="Mayor"),AND(P10="Media",R10="Mayor"),AND(P10="Alta",R10="Moderado"),AND(P10="Alta",R10="Mayor"),AND(P10="Muy Alta",R10="Leve"),AND(P10="Muy Alta",R10="Menor"),AND(P10="Muy Alta",R10="Moderado"),AND(P10="Muy Alta",R10="Mayor")),"Alto",IF(OR(AND(P10="Muy Baja",R10="Catastrófico"),AND(P10="Baja",R10="Catastrófico"),AND(P10="Media",R10="Catastrófico"),AND(P10="Alta",R10="Catastrófico"),AND(P10="Muy Alta",R10="Catastrófico")),"Extremo","")))),"")</f>
        <v>Moderado</v>
      </c>
      <c r="T10" s="107" t="s">
        <v>124</v>
      </c>
      <c r="X10" s="86"/>
    </row>
    <row r="11" spans="1:24" ht="170.25" customHeight="1" x14ac:dyDescent="0.35">
      <c r="A11" s="108">
        <v>1</v>
      </c>
      <c r="B11" s="146" t="str">
        <f>IF(A11="","",VLOOKUP(A11,'Mapa inherente'!$A$10:$E$18,5,FALSE))</f>
        <v>Posibilidad de afectación reputacional por Incumplimiento en las actividades identificadas en el Calendario Académico de pregrado y posgrados producto de la falta de planeación en las actividades y las causas incontrolables a raíz de los paros y catástrofes naturales</v>
      </c>
      <c r="C11" s="110" t="str">
        <f>IF(A11="","",VLOOKUP(A11,'Mapa inherente'!$A$10:$N$18,14,FALSE))</f>
        <v>Moderado</v>
      </c>
      <c r="D11" s="111">
        <f>IF(B11="","",IF(B11=B10,D10+1,1))</f>
        <v>2</v>
      </c>
      <c r="E11" s="145" t="s">
        <v>250</v>
      </c>
      <c r="F11" s="112" t="s">
        <v>214</v>
      </c>
      <c r="G11" s="112" t="s">
        <v>235</v>
      </c>
      <c r="H11" s="113" t="s">
        <v>15</v>
      </c>
      <c r="I11" s="113" t="s">
        <v>9</v>
      </c>
      <c r="J11" s="113" t="s">
        <v>18</v>
      </c>
      <c r="K11" s="113" t="s">
        <v>21</v>
      </c>
      <c r="L11" s="113" t="s">
        <v>109</v>
      </c>
      <c r="M11" s="97" t="str">
        <f t="shared" si="0"/>
        <v>25%</v>
      </c>
      <c r="N11" s="98" t="str">
        <f t="shared" si="1"/>
        <v>Impacto</v>
      </c>
      <c r="O11" s="99">
        <f>IF(A11="","",IF(D11=1,IFERROR(IF(N11="Probabilidad",(VLOOKUP(A11,'Mapa inherente'!$A$10:$M$18,9,FALSE)-(VLOOKUP(A11,'Mapa inherente'!$A$10:$M$18,9,FALSE)*M11)),IF(N11="Impacto",VLOOKUP(A11,'Mapa inherente'!$A$10:$M$18,9,FALSE),"")),""),
IFERROR(IF(N11="Probabilidad",(O10-(O10)*M11),O10),"")))</f>
        <v>0.12</v>
      </c>
      <c r="P11" s="100" t="str">
        <f t="shared" ref="P11:P45" si="2">IFERROR(IF(O11="","",IF(O11&lt;=0.2,"Muy Baja",IF(O11&lt;=0.4,"Baja",IF(O11&lt;=0.6,"Media",IF(O11&lt;=0.8,"Alta","Muy Alta"))))),"")</f>
        <v>Muy Baja</v>
      </c>
      <c r="Q11" s="99">
        <f>IF(A11="","",IF(D11=1,IFERROR(IF(N11="Impacto",(VLOOKUP(A11,'Mapa inherente'!$A$10:$M$18,13,FALSE)-(VLOOKUP(A11,'Mapa inherente'!$A$10:$M$18,13,FALSE)*M11)),IF(N11="Probabilidad",VLOOKUP(A11,'Mapa inherente'!$A$10:$M$18,13,FALSE),"")),""),
                   IFERROR(IF(N11="Impacto",(Q10-(Q10)*M11),Q10),"")))</f>
        <v>0.44999999999999996</v>
      </c>
      <c r="R11" s="100" t="str">
        <f t="shared" ref="R11:R45" si="3">IFERROR(IF(Q11="","",IF(Q11&lt;=0.2,"Leve",IF(Q11&lt;=0.4,"Menor",IF(Q11&lt;=0.6,"Moderado",IF(Q11&lt;=0.8,"Mayor","Catastrófico"))))),"")</f>
        <v>Moderado</v>
      </c>
      <c r="S11" s="100" t="str">
        <f t="shared" ref="S11:S45" si="4">IFERROR(IF(OR(AND(P11="Muy Baja",R11="Leve"),AND(P11="Muy Baja",R11="Menor"),AND(P11="Baja",R11="Leve")),"Bajo",IF(OR(AND(P11="Muy baja",R11="Moderado"),AND(P11="Baja",R11="Menor"),AND(P11="Baja",R11="Moderado"),AND(P11="Media",R11="Leve"),AND(P11="Media",R11="Menor"),AND(P11="Media",R11="Moderado"),AND(P11="Alta",R11="Leve"),AND(P11="Alta",R11="Menor")),"Moderado",IF(OR(AND(P11="Muy Baja",R11="Mayor"),AND(P11="Baja",R11="Mayor"),AND(P11="Media",R11="Mayor"),AND(P11="Alta",R11="Moderado"),AND(P11="Alta",R11="Mayor"),AND(P11="Muy Alta",R11="Leve"),AND(P11="Muy Alta",R11="Menor"),AND(P11="Muy Alta",R11="Moderado"),AND(P11="Muy Alta",R11="Mayor")),"Alto",IF(OR(AND(P11="Muy Baja",R11="Catastrófico"),AND(P11="Baja",R11="Catastrófico"),AND(P11="Media",R11="Catastrófico"),AND(P11="Alta",R11="Catastrófico"),AND(P11="Muy Alta",R11="Catastrófico")),"Extremo","")))),"")</f>
        <v>Moderado</v>
      </c>
      <c r="T11" s="114" t="s">
        <v>29</v>
      </c>
    </row>
    <row r="12" spans="1:24" ht="141.75" customHeight="1" x14ac:dyDescent="0.35">
      <c r="A12" s="108">
        <v>2</v>
      </c>
      <c r="B12" s="146" t="str">
        <f>IF(A12="","",VLOOKUP(A12,'Mapa inherente'!$A$10:$E$18,5,FALSE))</f>
        <v>Posibilidad de afectación reputacional por uso indebido o
modificación de la información académica contenida en los sistemas académicos de la Institución y/o en otros medios por falta de seguimiento al uso de los sistemas académicos y demás información académica, asi como tambien por no definir los roles autorizados para el manejo de los mismos.</v>
      </c>
      <c r="C12" s="110" t="str">
        <f>IF(A12="","",VLOOKUP(A12,'Mapa inherente'!$A$10:$N$18,14,FALSE))</f>
        <v>Alto</v>
      </c>
      <c r="D12" s="111">
        <f t="shared" ref="D12:D45" si="5">IF(B12="","",IF(B12=B11,D11+1,1))</f>
        <v>1</v>
      </c>
      <c r="E12" s="145" t="s">
        <v>236</v>
      </c>
      <c r="F12" s="112" t="s">
        <v>214</v>
      </c>
      <c r="G12" s="112" t="s">
        <v>237</v>
      </c>
      <c r="H12" s="113" t="s">
        <v>13</v>
      </c>
      <c r="I12" s="113" t="s">
        <v>9</v>
      </c>
      <c r="J12" s="113" t="s">
        <v>18</v>
      </c>
      <c r="K12" s="113" t="s">
        <v>21</v>
      </c>
      <c r="L12" s="113" t="s">
        <v>109</v>
      </c>
      <c r="M12" s="97" t="str">
        <f t="shared" si="0"/>
        <v>40%</v>
      </c>
      <c r="N12" s="98" t="str">
        <f t="shared" si="1"/>
        <v>Probabilidad</v>
      </c>
      <c r="O12" s="99">
        <f>IF(A12="","",IF(D12=1,IFERROR(IF(N12="Probabilidad",(VLOOKUP(A12,'Mapa inherente'!$A$10:$M$18,9,FALSE)-(VLOOKUP(A12,'Mapa inherente'!$A$10:$M$18,9,FALSE)*M12)),IF(N12="Impacto",VLOOKUP(A12,'Mapa inherente'!$A$10:$M$18,9,FALSE),"")),""),
IFERROR(IF(N12="Probabilidad",(O11-(O11)*M12),O11),"")))</f>
        <v>0.12</v>
      </c>
      <c r="P12" s="100" t="str">
        <f t="shared" si="2"/>
        <v>Muy Baja</v>
      </c>
      <c r="Q12" s="99">
        <f>IF(A12="","",IF(D12=1,IFERROR(IF(N12="Impacto",(VLOOKUP(A12,'Mapa inherente'!$A$10:$M$18,13,FALSE)-(VLOOKUP(A12,'Mapa inherente'!$A$10:$M$18,13,FALSE)*M12)),IF(N12="Probabilidad",VLOOKUP(A12,'Mapa inherente'!$A$10:$M$18,13,FALSE),"")),""),
                   IFERROR(IF(N12="Impacto",(Q11-(Q11)*M12),Q11),"")))</f>
        <v>0.8</v>
      </c>
      <c r="R12" s="100" t="str">
        <f t="shared" si="3"/>
        <v>Mayor</v>
      </c>
      <c r="S12" s="100" t="str">
        <f t="shared" si="4"/>
        <v>Alto</v>
      </c>
      <c r="T12" s="114" t="s">
        <v>124</v>
      </c>
    </row>
    <row r="13" spans="1:24" ht="176.25" customHeight="1" x14ac:dyDescent="0.35">
      <c r="A13" s="108">
        <v>2</v>
      </c>
      <c r="B13" s="147" t="str">
        <f>IF(A13="","",VLOOKUP(A13,'Mapa inherente'!$A$10:$E$18,5,FALSE))</f>
        <v>Posibilidad de afectación reputacional por uso indebido o
modificación de la información académica contenida en los sistemas académicos de la Institución y/o en otros medios por falta de seguimiento al uso de los sistemas académicos y demás información académica, asi como tambien por no definir los roles autorizados para el manejo de los mismos.</v>
      </c>
      <c r="C13" s="110" t="str">
        <f>IF(A13="","",VLOOKUP(A13,'Mapa inherente'!$A$10:$N$18,14,FALSE))</f>
        <v>Alto</v>
      </c>
      <c r="D13" s="111">
        <f t="shared" si="5"/>
        <v>2</v>
      </c>
      <c r="E13" s="145" t="s">
        <v>238</v>
      </c>
      <c r="F13" s="112" t="s">
        <v>214</v>
      </c>
      <c r="G13" s="112" t="s">
        <v>239</v>
      </c>
      <c r="H13" s="113" t="s">
        <v>13</v>
      </c>
      <c r="I13" s="113" t="s">
        <v>9</v>
      </c>
      <c r="J13" s="113" t="s">
        <v>18</v>
      </c>
      <c r="K13" s="113" t="s">
        <v>21</v>
      </c>
      <c r="L13" s="113" t="s">
        <v>109</v>
      </c>
      <c r="M13" s="97" t="str">
        <f t="shared" si="0"/>
        <v>40%</v>
      </c>
      <c r="N13" s="98" t="str">
        <f t="shared" si="1"/>
        <v>Probabilidad</v>
      </c>
      <c r="O13" s="99">
        <f>IF(A13="","",IF(D13=1,IFERROR(IF(N13="Probabilidad",(VLOOKUP(A13,'Mapa inherente'!$A$10:$M$18,9,FALSE)-(VLOOKUP(A13,'Mapa inherente'!$A$10:$M$18,9,FALSE)*M13)),IF(N13="Impacto",VLOOKUP(A13,'Mapa inherente'!$A$10:$M$18,9,FALSE),"")),""),
IFERROR(IF(N13="Probabilidad",(O12-(O12)*M13),O12),"")))</f>
        <v>7.1999999999999995E-2</v>
      </c>
      <c r="P13" s="100" t="str">
        <f t="shared" si="2"/>
        <v>Muy Baja</v>
      </c>
      <c r="Q13" s="99">
        <f>IF(A13="","",IF(D13=1,IFERROR(IF(N13="Impacto",(VLOOKUP(A13,'Mapa inherente'!$A$10:$M$18,13,FALSE)-(VLOOKUP(A13,'Mapa inherente'!$A$10:$M$18,13,FALSE)*M13)),IF(N13="Probabilidad",VLOOKUP(A13,'Mapa inherente'!$A$10:$M$18,13,FALSE),"")),""),
                   IFERROR(IF(N13="Impacto",(Q12-(Q12)*M13),Q12),"")))</f>
        <v>0.8</v>
      </c>
      <c r="R13" s="100" t="str">
        <f t="shared" si="3"/>
        <v>Mayor</v>
      </c>
      <c r="S13" s="100" t="str">
        <f t="shared" si="4"/>
        <v>Alto</v>
      </c>
      <c r="T13" s="114" t="s">
        <v>124</v>
      </c>
    </row>
    <row r="14" spans="1:24" ht="161.25" customHeight="1" x14ac:dyDescent="0.35">
      <c r="A14" s="108">
        <v>2</v>
      </c>
      <c r="B14" s="147" t="str">
        <f>IF(A14="","",VLOOKUP(A14,'Mapa inherente'!$A$10:$E$18,5,FALSE))</f>
        <v>Posibilidad de afectación reputacional por uso indebido o
modificación de la información académica contenida en los sistemas académicos de la Institución y/o en otros medios por falta de seguimiento al uso de los sistemas académicos y demás información académica, asi como tambien por no definir los roles autorizados para el manejo de los mismos.</v>
      </c>
      <c r="C14" s="110" t="str">
        <f>IF(A14="","",VLOOKUP(A14,'Mapa inherente'!$A$10:$N$18,14,FALSE))</f>
        <v>Alto</v>
      </c>
      <c r="D14" s="111">
        <f t="shared" si="5"/>
        <v>3</v>
      </c>
      <c r="E14" s="145" t="s">
        <v>240</v>
      </c>
      <c r="F14" s="112" t="s">
        <v>214</v>
      </c>
      <c r="G14" s="112" t="s">
        <v>241</v>
      </c>
      <c r="H14" s="113" t="s">
        <v>14</v>
      </c>
      <c r="I14" s="113" t="s">
        <v>9</v>
      </c>
      <c r="J14" s="113" t="s">
        <v>18</v>
      </c>
      <c r="K14" s="113" t="s">
        <v>21</v>
      </c>
      <c r="L14" s="113" t="s">
        <v>109</v>
      </c>
      <c r="M14" s="97" t="str">
        <f t="shared" si="0"/>
        <v>30%</v>
      </c>
      <c r="N14" s="98" t="str">
        <f t="shared" si="1"/>
        <v>Probabilidad</v>
      </c>
      <c r="O14" s="99">
        <f>IF(A14="","",IF(D14=1,IFERROR(IF(N14="Probabilidad",(VLOOKUP(A14,'Mapa inherente'!$A$10:$M$18,9,FALSE)-(VLOOKUP(A14,'Mapa inherente'!$A$10:$M$18,9,FALSE)*M14)),IF(N14="Impacto",VLOOKUP(A14,'Mapa inherente'!$A$10:$M$18,9,FALSE),"")),""),
IFERROR(IF(N14="Probabilidad",(O13-(O13)*M14),O13),"")))</f>
        <v>5.04E-2</v>
      </c>
      <c r="P14" s="100" t="str">
        <f t="shared" si="2"/>
        <v>Muy Baja</v>
      </c>
      <c r="Q14" s="99">
        <f>IF(A14="","",IF(D14=1,IFERROR(IF(N14="Impacto",(VLOOKUP(A14,'Mapa inherente'!$A$10:$M$18,13,FALSE)-(VLOOKUP(A14,'Mapa inherente'!$A$10:$M$18,13,FALSE)*M14)),IF(N14="Probabilidad",VLOOKUP(A14,'Mapa inherente'!$A$10:$M$18,13,FALSE),"")),""),
                   IFERROR(IF(N14="Impacto",(Q13-(Q13)*M14),Q13),"")))</f>
        <v>0.8</v>
      </c>
      <c r="R14" s="100" t="str">
        <f t="shared" si="3"/>
        <v>Mayor</v>
      </c>
      <c r="S14" s="100" t="str">
        <f t="shared" si="4"/>
        <v>Alto</v>
      </c>
      <c r="T14" s="114" t="s">
        <v>124</v>
      </c>
    </row>
    <row r="15" spans="1:24" ht="224.25" customHeight="1" x14ac:dyDescent="0.35">
      <c r="A15" s="108">
        <v>2</v>
      </c>
      <c r="B15" s="147" t="str">
        <f>IF(A15="","",VLOOKUP(A15,'Mapa inherente'!$A$10:$E$18,5,FALSE))</f>
        <v>Posibilidad de afectación reputacional por uso indebido o
modificación de la información académica contenida en los sistemas académicos de la Institución y/o en otros medios por falta de seguimiento al uso de los sistemas académicos y demás información académica, asi como tambien por no definir los roles autorizados para el manejo de los mismos.</v>
      </c>
      <c r="C15" s="110" t="str">
        <f>IF(A15="","",VLOOKUP(A15,'Mapa inherente'!$A$10:$N$18,14,FALSE))</f>
        <v>Alto</v>
      </c>
      <c r="D15" s="111">
        <f t="shared" si="5"/>
        <v>4</v>
      </c>
      <c r="E15" s="145" t="s">
        <v>242</v>
      </c>
      <c r="F15" s="112" t="s">
        <v>214</v>
      </c>
      <c r="G15" s="112" t="s">
        <v>243</v>
      </c>
      <c r="H15" s="113" t="s">
        <v>15</v>
      </c>
      <c r="I15" s="113" t="s">
        <v>9</v>
      </c>
      <c r="J15" s="113" t="s">
        <v>18</v>
      </c>
      <c r="K15" s="113" t="s">
        <v>21</v>
      </c>
      <c r="L15" s="113" t="s">
        <v>109</v>
      </c>
      <c r="M15" s="97" t="str">
        <f t="shared" si="0"/>
        <v>25%</v>
      </c>
      <c r="N15" s="98" t="str">
        <f t="shared" si="1"/>
        <v>Impacto</v>
      </c>
      <c r="O15" s="99">
        <f>IF(A15="","",IF(D15=1,IFERROR(IF(N15="Probabilidad",(VLOOKUP(A15,'Mapa inherente'!$A$10:$M$18,9,FALSE)-(VLOOKUP(A15,'Mapa inherente'!$A$10:$M$18,9,FALSE)*M15)),IF(N15="Impacto",VLOOKUP(A15,'Mapa inherente'!$A$10:$M$18,9,FALSE),"")),""),
IFERROR(IF(N15="Probabilidad",(O14-(O14)*M15),O14),"")))</f>
        <v>5.04E-2</v>
      </c>
      <c r="P15" s="100" t="str">
        <f t="shared" si="2"/>
        <v>Muy Baja</v>
      </c>
      <c r="Q15" s="99">
        <f>IF(A15="","",IF(D15=1,IFERROR(IF(N15="Impacto",(VLOOKUP(A15,'Mapa inherente'!$A$10:$M$18,13,FALSE)-(VLOOKUP(A15,'Mapa inherente'!$A$10:$M$18,13,FALSE)*M15)),IF(N15="Probabilidad",VLOOKUP(A15,'Mapa inherente'!$A$10:$M$18,13,FALSE),"")),""),
                   IFERROR(IF(N15="Impacto",(Q14-(Q14)*M15),Q14),"")))</f>
        <v>0.60000000000000009</v>
      </c>
      <c r="R15" s="100" t="str">
        <f t="shared" si="3"/>
        <v>Moderado</v>
      </c>
      <c r="S15" s="100" t="str">
        <f t="shared" si="4"/>
        <v>Moderado</v>
      </c>
      <c r="T15" s="114" t="s">
        <v>29</v>
      </c>
    </row>
    <row r="16" spans="1:24" ht="194.25" customHeight="1" x14ac:dyDescent="0.35">
      <c r="A16" s="108">
        <v>3</v>
      </c>
      <c r="B16" s="147" t="str">
        <f>IF(A16="","",VLOOKUP(A16,'Mapa inherente'!$A$10:$E$18,5,FALSE))</f>
        <v>Posibilidad de afectación reputacional y economica por legalizar matricula académica sin el pleno cumplimiento de los requisitos pleno cumplimiento de los requisitos establecidos por la Institución en los programas de pregrado y posgrados, ya sea por
falta de conocimiento o información por parte de
los funcionarios encargados de la legalización de la
matricula o porque los requisitos de legalización de la matricula académica no se encuentran definidos en la orden de matricula</v>
      </c>
      <c r="C16" s="110" t="str">
        <f>IF(A16="","",VLOOKUP(A16,'Mapa inherente'!$A$10:$N$18,14,FALSE))</f>
        <v>Alto</v>
      </c>
      <c r="D16" s="111">
        <f t="shared" si="5"/>
        <v>1</v>
      </c>
      <c r="E16" s="147" t="s">
        <v>253</v>
      </c>
      <c r="F16" s="112" t="s">
        <v>214</v>
      </c>
      <c r="G16" s="112" t="s">
        <v>252</v>
      </c>
      <c r="H16" s="113" t="s">
        <v>13</v>
      </c>
      <c r="I16" s="113" t="s">
        <v>9</v>
      </c>
      <c r="J16" s="113" t="s">
        <v>19</v>
      </c>
      <c r="K16" s="113" t="s">
        <v>21</v>
      </c>
      <c r="L16" s="113" t="s">
        <v>109</v>
      </c>
      <c r="M16" s="97" t="str">
        <f t="shared" si="0"/>
        <v>40%</v>
      </c>
      <c r="N16" s="98" t="str">
        <f t="shared" si="1"/>
        <v>Probabilidad</v>
      </c>
      <c r="O16" s="99">
        <f>IF(A16="","",IF(D16=1,IFERROR(IF(N16="Probabilidad",(VLOOKUP(A16,'Mapa inherente'!$A$10:$M$18,9,FALSE)-(VLOOKUP(A16,'Mapa inherente'!$A$10:$M$18,9,FALSE)*M16)),IF(N16="Impacto",VLOOKUP(A16,'Mapa inherente'!$A$10:$M$18,9,FALSE),"")),""),
IFERROR(IF(N16="Probabilidad",(O15-(O15)*M16),O15),"")))</f>
        <v>0.12</v>
      </c>
      <c r="P16" s="100" t="str">
        <f t="shared" si="2"/>
        <v>Muy Baja</v>
      </c>
      <c r="Q16" s="99">
        <f>IF(A16="","",IF(D16=1,IFERROR(IF(N16="Impacto",(VLOOKUP(A16,'Mapa inherente'!$A$10:$M$18,13,FALSE)-(VLOOKUP(A16,'Mapa inherente'!$A$10:$M$18,13,FALSE)*M16)),IF(N16="Probabilidad",VLOOKUP(A16,'Mapa inherente'!$A$10:$M$18,13,FALSE),"")),""),
                   IFERROR(IF(N16="Impacto",(Q15-(Q15)*M16),Q15),"")))</f>
        <v>0.8</v>
      </c>
      <c r="R16" s="100" t="str">
        <f t="shared" si="3"/>
        <v>Mayor</v>
      </c>
      <c r="S16" s="100" t="str">
        <f t="shared" si="4"/>
        <v>Alto</v>
      </c>
      <c r="T16" s="114" t="s">
        <v>124</v>
      </c>
    </row>
    <row r="17" spans="1:20" ht="174.75" customHeight="1" x14ac:dyDescent="0.35">
      <c r="A17" s="108">
        <v>3</v>
      </c>
      <c r="B17" s="147" t="str">
        <f>IF(A17="","",VLOOKUP(A17,'Mapa inherente'!$A$10:$E$18,5,FALSE))</f>
        <v>Posibilidad de afectación reputacional y economica por legalizar matricula académica sin el pleno cumplimiento de los requisitos pleno cumplimiento de los requisitos establecidos por la Institución en los programas de pregrado y posgrados, ya sea por
falta de conocimiento o información por parte de
los funcionarios encargados de la legalización de la
matricula o porque los requisitos de legalización de la matricula académica no se encuentran definidos en la orden de matricula</v>
      </c>
      <c r="C17" s="110" t="str">
        <f>IF(A17="","",VLOOKUP(A17,'Mapa inherente'!$A$10:$N$18,14,FALSE))</f>
        <v>Alto</v>
      </c>
      <c r="D17" s="111">
        <f t="shared" si="5"/>
        <v>2</v>
      </c>
      <c r="E17" s="147" t="s">
        <v>254</v>
      </c>
      <c r="F17" s="112" t="s">
        <v>214</v>
      </c>
      <c r="G17" s="112" t="s">
        <v>255</v>
      </c>
      <c r="H17" s="113" t="s">
        <v>13</v>
      </c>
      <c r="I17" s="113" t="s">
        <v>9</v>
      </c>
      <c r="J17" s="113" t="s">
        <v>18</v>
      </c>
      <c r="K17" s="113" t="s">
        <v>21</v>
      </c>
      <c r="L17" s="113" t="s">
        <v>109</v>
      </c>
      <c r="M17" s="97" t="str">
        <f t="shared" si="0"/>
        <v>40%</v>
      </c>
      <c r="N17" s="98" t="str">
        <f t="shared" si="1"/>
        <v>Probabilidad</v>
      </c>
      <c r="O17" s="99">
        <f>IF(A17="","",IF(D17=1,IFERROR(IF(N17="Probabilidad",(VLOOKUP(A17,'Mapa inherente'!$A$10:$M$18,9,FALSE)-(VLOOKUP(A17,'Mapa inherente'!$A$10:$M$18,9,FALSE)*M17)),IF(N17="Impacto",VLOOKUP(A17,'Mapa inherente'!$A$10:$M$18,9,FALSE),"")),""),
IFERROR(IF(N17="Probabilidad",(O16-(O16)*M17),O16),"")))</f>
        <v>7.1999999999999995E-2</v>
      </c>
      <c r="P17" s="100" t="str">
        <f t="shared" si="2"/>
        <v>Muy Baja</v>
      </c>
      <c r="Q17" s="99">
        <f>IF(A17="","",IF(D17=1,IFERROR(IF(N17="Impacto",(VLOOKUP(A17,'Mapa inherente'!$A$10:$M$18,13,FALSE)-(VLOOKUP(A17,'Mapa inherente'!$A$10:$M$18,13,FALSE)*M17)),IF(N17="Probabilidad",VLOOKUP(A17,'Mapa inherente'!$A$10:$M$18,13,FALSE),"")),""),
                   IFERROR(IF(N17="Impacto",(Q16-(Q16)*M17),Q16),"")))</f>
        <v>0.8</v>
      </c>
      <c r="R17" s="100" t="str">
        <f t="shared" si="3"/>
        <v>Mayor</v>
      </c>
      <c r="S17" s="100" t="str">
        <f t="shared" si="4"/>
        <v>Alto</v>
      </c>
      <c r="T17" s="114" t="s">
        <v>124</v>
      </c>
    </row>
    <row r="18" spans="1:20" ht="165" customHeight="1" x14ac:dyDescent="0.35">
      <c r="A18" s="108">
        <v>3</v>
      </c>
      <c r="B18" s="147" t="str">
        <f>IF(A18="","",VLOOKUP(A18,'Mapa inherente'!$A$10:$E$18,5,FALSE))</f>
        <v>Posibilidad de afectación reputacional y economica por legalizar matricula académica sin el pleno cumplimiento de los requisitos pleno cumplimiento de los requisitos establecidos por la Institución en los programas de pregrado y posgrados, ya sea por
falta de conocimiento o información por parte de
los funcionarios encargados de la legalización de la
matricula o porque los requisitos de legalización de la matricula académica no se encuentran definidos en la orden de matricula</v>
      </c>
      <c r="C18" s="110" t="str">
        <f>IF(A18="","",VLOOKUP(A18,'Mapa inherente'!$A$10:$N$18,14,FALSE))</f>
        <v>Alto</v>
      </c>
      <c r="D18" s="111">
        <f t="shared" si="5"/>
        <v>3</v>
      </c>
      <c r="E18" s="147" t="s">
        <v>256</v>
      </c>
      <c r="F18" s="112" t="s">
        <v>214</v>
      </c>
      <c r="G18" s="112" t="s">
        <v>257</v>
      </c>
      <c r="H18" s="113" t="s">
        <v>14</v>
      </c>
      <c r="I18" s="113" t="s">
        <v>9</v>
      </c>
      <c r="J18" s="113" t="s">
        <v>19</v>
      </c>
      <c r="K18" s="113" t="s">
        <v>21</v>
      </c>
      <c r="L18" s="113" t="s">
        <v>109</v>
      </c>
      <c r="M18" s="97" t="str">
        <f t="shared" si="0"/>
        <v>30%</v>
      </c>
      <c r="N18" s="98" t="str">
        <f t="shared" si="1"/>
        <v>Probabilidad</v>
      </c>
      <c r="O18" s="99">
        <f>IF(A18="","",IF(D18=1,IFERROR(IF(N18="Probabilidad",(VLOOKUP(A18,'Mapa inherente'!$A$10:$M$18,9,FALSE)-(VLOOKUP(A18,'Mapa inherente'!$A$10:$M$18,9,FALSE)*M18)),IF(N18="Impacto",VLOOKUP(A18,'Mapa inherente'!$A$10:$M$18,9,FALSE),"")),""),
IFERROR(IF(N18="Probabilidad",(O17-(O17)*M18),O17),"")))</f>
        <v>5.04E-2</v>
      </c>
      <c r="P18" s="100" t="str">
        <f t="shared" si="2"/>
        <v>Muy Baja</v>
      </c>
      <c r="Q18" s="99">
        <f>IF(A18="","",IF(D18=1,IFERROR(IF(N18="Impacto",(VLOOKUP(A18,'Mapa inherente'!$A$10:$M$18,13,FALSE)-(VLOOKUP(A18,'Mapa inherente'!$A$10:$M$18,13,FALSE)*M18)),IF(N18="Probabilidad",VLOOKUP(A18,'Mapa inherente'!$A$10:$M$18,13,FALSE),"")),""),
                   IFERROR(IF(N18="Impacto",(Q17-(Q17)*M18),Q17),"")))</f>
        <v>0.8</v>
      </c>
      <c r="R18" s="100" t="str">
        <f t="shared" si="3"/>
        <v>Mayor</v>
      </c>
      <c r="S18" s="100" t="str">
        <f t="shared" si="4"/>
        <v>Alto</v>
      </c>
      <c r="T18" s="114" t="s">
        <v>29</v>
      </c>
    </row>
    <row r="19" spans="1:20" ht="172.5" customHeight="1" x14ac:dyDescent="0.35">
      <c r="A19" s="108">
        <v>4</v>
      </c>
      <c r="B19" s="147" t="str">
        <f>IF(A19="","",VLOOKUP(A19,'Mapa inherente'!$A$10:$E$18,5,FALSE))</f>
        <v>Posibilidad de afectación reputacional por incumplimiento en la oferta académica de pregrado y posgrados, respecto a que el número de matriculados en los programas académicos supere la oferta aprobada por el Consejo
Académico, producto de No hacer evaluación del proceso de matricula al finalizarlo</v>
      </c>
      <c r="C19" s="110" t="str">
        <f>IF(A19="","",VLOOKUP(A19,'Mapa inherente'!$A$10:$N$18,14,FALSE))</f>
        <v>Alto</v>
      </c>
      <c r="D19" s="111">
        <f t="shared" si="5"/>
        <v>1</v>
      </c>
      <c r="E19" s="147" t="s">
        <v>259</v>
      </c>
      <c r="F19" s="112" t="s">
        <v>214</v>
      </c>
      <c r="G19" s="112" t="s">
        <v>258</v>
      </c>
      <c r="H19" s="113" t="s">
        <v>13</v>
      </c>
      <c r="I19" s="113" t="s">
        <v>9</v>
      </c>
      <c r="J19" s="113" t="s">
        <v>18</v>
      </c>
      <c r="K19" s="113" t="s">
        <v>21</v>
      </c>
      <c r="L19" s="113" t="s">
        <v>109</v>
      </c>
      <c r="M19" s="97" t="str">
        <f t="shared" si="0"/>
        <v>40%</v>
      </c>
      <c r="N19" s="98" t="str">
        <f t="shared" si="1"/>
        <v>Probabilidad</v>
      </c>
      <c r="O19" s="99">
        <f>IF(A19="","",IF(D19=1,IFERROR(IF(N19="Probabilidad",(VLOOKUP(A19,'Mapa inherente'!$A$10:$M$18,9,FALSE)-(VLOOKUP(A19,'Mapa inherente'!$A$10:$M$18,9,FALSE)*M19)),IF(N19="Impacto",VLOOKUP(A19,'Mapa inherente'!$A$10:$M$18,9,FALSE),"")),""),
IFERROR(IF(N19="Probabilidad",(O18-(O18)*M19),O18),"")))</f>
        <v>0.12</v>
      </c>
      <c r="P19" s="100" t="str">
        <f t="shared" si="2"/>
        <v>Muy Baja</v>
      </c>
      <c r="Q19" s="99">
        <f>IF(A19="","",IF(D19=1,IFERROR(IF(N19="Impacto",(VLOOKUP(A19,'Mapa inherente'!$A$10:$M$18,13,FALSE)-(VLOOKUP(A19,'Mapa inherente'!$A$10:$M$18,13,FALSE)*M19)),IF(N19="Probabilidad",VLOOKUP(A19,'Mapa inherente'!$A$10:$M$18,13,FALSE),"")),""),
                   IFERROR(IF(N19="Impacto",(Q18-(Q18)*M19),Q18),"")))</f>
        <v>0.8</v>
      </c>
      <c r="R19" s="100" t="str">
        <f t="shared" si="3"/>
        <v>Mayor</v>
      </c>
      <c r="S19" s="100" t="str">
        <f t="shared" si="4"/>
        <v>Alto</v>
      </c>
      <c r="T19" s="114" t="s">
        <v>124</v>
      </c>
    </row>
    <row r="20" spans="1:20" ht="150.75" customHeight="1" x14ac:dyDescent="0.35">
      <c r="A20" s="108">
        <v>4</v>
      </c>
      <c r="B20" s="147" t="str">
        <f>IF(A20="","",VLOOKUP(A20,'Mapa inherente'!$A$10:$E$18,5,FALSE))</f>
        <v>Posibilidad de afectación reputacional por incumplimiento en la oferta académica de pregrado y posgrados, respecto a que el número de matriculados en los programas académicos supere la oferta aprobada por el Consejo
Académico, producto de No hacer evaluación del proceso de matricula al finalizarlo</v>
      </c>
      <c r="C20" s="110" t="str">
        <f>IF(A20="","",VLOOKUP(A20,'Mapa inherente'!$A$10:$N$18,14,FALSE))</f>
        <v>Alto</v>
      </c>
      <c r="D20" s="111">
        <f t="shared" si="5"/>
        <v>2</v>
      </c>
      <c r="E20" s="147" t="s">
        <v>260</v>
      </c>
      <c r="F20" s="112" t="s">
        <v>214</v>
      </c>
      <c r="G20" s="112" t="s">
        <v>261</v>
      </c>
      <c r="H20" s="113" t="s">
        <v>13</v>
      </c>
      <c r="I20" s="113" t="s">
        <v>9</v>
      </c>
      <c r="J20" s="113" t="s">
        <v>18</v>
      </c>
      <c r="K20" s="113" t="s">
        <v>21</v>
      </c>
      <c r="L20" s="113" t="s">
        <v>109</v>
      </c>
      <c r="M20" s="97" t="str">
        <f t="shared" si="0"/>
        <v>40%</v>
      </c>
      <c r="N20" s="98" t="str">
        <f t="shared" si="1"/>
        <v>Probabilidad</v>
      </c>
      <c r="O20" s="99">
        <f>IF(A20="","",IF(D20=1,IFERROR(IF(N20="Probabilidad",(VLOOKUP(A20,'Mapa inherente'!$A$10:$M$18,9,FALSE)-(VLOOKUP(A20,'Mapa inherente'!$A$10:$M$18,9,FALSE)*M20)),IF(N20="Impacto",VLOOKUP(A20,'Mapa inherente'!$A$10:$M$18,9,FALSE),"")),""),
IFERROR(IF(N20="Probabilidad",(O19-(O19)*M20),O19),"")))</f>
        <v>7.1999999999999995E-2</v>
      </c>
      <c r="P20" s="100" t="str">
        <f t="shared" si="2"/>
        <v>Muy Baja</v>
      </c>
      <c r="Q20" s="99">
        <f>IF(A20="","",IF(D20=1,IFERROR(IF(N20="Impacto",(VLOOKUP(A20,'Mapa inherente'!$A$10:$M$18,13,FALSE)-(VLOOKUP(A20,'Mapa inherente'!$A$10:$M$18,13,FALSE)*M20)),IF(N20="Probabilidad",VLOOKUP(A20,'Mapa inherente'!$A$10:$M$18,13,FALSE),"")),""),
                   IFERROR(IF(N20="Impacto",(Q19-(Q19)*M20),Q19),"")))</f>
        <v>0.8</v>
      </c>
      <c r="R20" s="100" t="str">
        <f t="shared" si="3"/>
        <v>Mayor</v>
      </c>
      <c r="S20" s="100" t="str">
        <f t="shared" si="4"/>
        <v>Alto</v>
      </c>
      <c r="T20" s="114" t="s">
        <v>124</v>
      </c>
    </row>
    <row r="21" spans="1:20" ht="141.75" customHeight="1" x14ac:dyDescent="0.35">
      <c r="A21" s="108">
        <v>4</v>
      </c>
      <c r="B21" s="147" t="str">
        <f>IF(A21="","",VLOOKUP(A21,'Mapa inherente'!$A$10:$E$18,5,FALSE))</f>
        <v>Posibilidad de afectación reputacional por incumplimiento en la oferta académica de pregrado y posgrados, respecto a que el número de matriculados en los programas académicos supere la oferta aprobada por el Consejo
Académico, producto de No hacer evaluación del proceso de matricula al finalizarlo</v>
      </c>
      <c r="C21" s="110" t="str">
        <f>IF(A21="","",VLOOKUP(A21,'Mapa inherente'!$A$10:$N$18,14,FALSE))</f>
        <v>Alto</v>
      </c>
      <c r="D21" s="111">
        <f t="shared" si="5"/>
        <v>3</v>
      </c>
      <c r="E21" s="147" t="s">
        <v>262</v>
      </c>
      <c r="F21" s="112" t="s">
        <v>214</v>
      </c>
      <c r="G21" s="147" t="s">
        <v>263</v>
      </c>
      <c r="H21" s="113" t="s">
        <v>13</v>
      </c>
      <c r="I21" s="113" t="s">
        <v>9</v>
      </c>
      <c r="J21" s="113" t="s">
        <v>18</v>
      </c>
      <c r="K21" s="113" t="s">
        <v>21</v>
      </c>
      <c r="L21" s="113" t="s">
        <v>109</v>
      </c>
      <c r="M21" s="97" t="str">
        <f t="shared" si="0"/>
        <v>40%</v>
      </c>
      <c r="N21" s="98" t="str">
        <f t="shared" si="1"/>
        <v>Probabilidad</v>
      </c>
      <c r="O21" s="99">
        <f>IF(A21="","",IF(D21=1,IFERROR(IF(N21="Probabilidad",(VLOOKUP(A21,'Mapa inherente'!$A$10:$M$18,9,FALSE)-(VLOOKUP(A21,'Mapa inherente'!$A$10:$M$18,9,FALSE)*M21)),IF(N21="Impacto",VLOOKUP(A21,'Mapa inherente'!$A$10:$M$18,9,FALSE),"")),""),
IFERROR(IF(N21="Probabilidad",(O20-(O20)*M21),O20),"")))</f>
        <v>4.3199999999999995E-2</v>
      </c>
      <c r="P21" s="100" t="str">
        <f t="shared" si="2"/>
        <v>Muy Baja</v>
      </c>
      <c r="Q21" s="99">
        <f>IF(A21="","",IF(D21=1,IFERROR(IF(N21="Impacto",(VLOOKUP(A21,'Mapa inherente'!$A$10:$M$18,13,FALSE)-(VLOOKUP(A21,'Mapa inherente'!$A$10:$M$18,13,FALSE)*M21)),IF(N21="Probabilidad",VLOOKUP(A21,'Mapa inherente'!$A$10:$M$18,13,FALSE),"")),""),
                   IFERROR(IF(N21="Impacto",(Q20-(Q20)*M21),Q20),"")))</f>
        <v>0.8</v>
      </c>
      <c r="R21" s="100" t="str">
        <f t="shared" si="3"/>
        <v>Mayor</v>
      </c>
      <c r="S21" s="100" t="str">
        <f t="shared" si="4"/>
        <v>Alto</v>
      </c>
      <c r="T21" s="114" t="s">
        <v>29</v>
      </c>
    </row>
    <row r="22" spans="1:20" ht="155.25" customHeight="1" x14ac:dyDescent="0.35">
      <c r="A22" s="108">
        <v>5</v>
      </c>
      <c r="B22" s="147" t="str">
        <f>IF(A22="","",VLOOKUP(A22,'Mapa inherente'!$A$10:$E$18,5,FALSE))</f>
        <v xml:space="preserve">Posibilidad de afectación economica y reputacional por desconocimiento de las nuevas políticas internas y externas aplicables al proceso debido por falta de revisión y actualización de las matrices legales de los procesos y grupos de
interes al proceso de Gestión de Admisiones y Registro </v>
      </c>
      <c r="C22" s="110" t="str">
        <f>IF(A22="","",VLOOKUP(A22,'Mapa inherente'!$A$10:$N$18,14,FALSE))</f>
        <v>Alto</v>
      </c>
      <c r="D22" s="111">
        <f t="shared" si="5"/>
        <v>1</v>
      </c>
      <c r="E22" s="147" t="s">
        <v>270</v>
      </c>
      <c r="F22" s="112" t="s">
        <v>214</v>
      </c>
      <c r="G22" s="147" t="s">
        <v>271</v>
      </c>
      <c r="H22" s="113" t="s">
        <v>13</v>
      </c>
      <c r="I22" s="113" t="s">
        <v>9</v>
      </c>
      <c r="J22" s="113" t="s">
        <v>19</v>
      </c>
      <c r="K22" s="113" t="s">
        <v>22</v>
      </c>
      <c r="L22" s="113" t="s">
        <v>109</v>
      </c>
      <c r="M22" s="97" t="str">
        <f t="shared" si="0"/>
        <v>40%</v>
      </c>
      <c r="N22" s="98" t="str">
        <f t="shared" si="1"/>
        <v>Probabilidad</v>
      </c>
      <c r="O22" s="99">
        <f>IF(A22="","",IF(D22=1,IFERROR(IF(N22="Probabilidad",(VLOOKUP(A22,'Mapa inherente'!$A$10:$M$18,9,FALSE)-(VLOOKUP(A22,'Mapa inherente'!$A$10:$M$18,9,FALSE)*M22)),IF(N22="Impacto",VLOOKUP(A22,'Mapa inherente'!$A$10:$M$18,9,FALSE),"")),""),
IFERROR(IF(N22="Probabilidad",(O21-(O21)*M22),O21),"")))</f>
        <v>0.12</v>
      </c>
      <c r="P22" s="100" t="str">
        <f t="shared" si="2"/>
        <v>Muy Baja</v>
      </c>
      <c r="Q22" s="99">
        <f>IF(A22="","",IF(D22=1,IFERROR(IF(N22="Impacto",(VLOOKUP(A22,'Mapa inherente'!$A$10:$M$18,13,FALSE)-(VLOOKUP(A22,'Mapa inherente'!$A$10:$M$18,13,FALSE)*M22)),IF(N22="Probabilidad",VLOOKUP(A22,'Mapa inherente'!$A$10:$M$18,13,FALSE),"")),""),
                   IFERROR(IF(N22="Impacto",(Q21-(Q21)*M22),Q21),"")))</f>
        <v>0.8</v>
      </c>
      <c r="R22" s="100" t="str">
        <f t="shared" si="3"/>
        <v>Mayor</v>
      </c>
      <c r="S22" s="100" t="str">
        <f t="shared" si="4"/>
        <v>Alto</v>
      </c>
      <c r="T22" s="114" t="s">
        <v>124</v>
      </c>
    </row>
    <row r="23" spans="1:20" ht="127.5" customHeight="1" x14ac:dyDescent="0.35">
      <c r="A23" s="108">
        <v>5</v>
      </c>
      <c r="B23" s="147" t="str">
        <f>IF(A23="","",VLOOKUP(A23,'Mapa inherente'!$A$10:$E$18,5,FALSE))</f>
        <v xml:space="preserve">Posibilidad de afectación economica y reputacional por desconocimiento de las nuevas políticas internas y externas aplicables al proceso debido por falta de revisión y actualización de las matrices legales de los procesos y grupos de
interes al proceso de Gestión de Admisiones y Registro </v>
      </c>
      <c r="C23" s="110" t="str">
        <f>IF(A23="","",VLOOKUP(A23,'Mapa inherente'!$A$10:$N$18,14,FALSE))</f>
        <v>Alto</v>
      </c>
      <c r="D23" s="111">
        <f t="shared" si="5"/>
        <v>2</v>
      </c>
      <c r="E23" s="147" t="s">
        <v>273</v>
      </c>
      <c r="F23" s="112" t="s">
        <v>214</v>
      </c>
      <c r="G23" s="147" t="s">
        <v>272</v>
      </c>
      <c r="H23" s="113" t="s">
        <v>15</v>
      </c>
      <c r="I23" s="113" t="s">
        <v>9</v>
      </c>
      <c r="J23" s="113" t="s">
        <v>18</v>
      </c>
      <c r="K23" s="113" t="s">
        <v>21</v>
      </c>
      <c r="L23" s="113" t="s">
        <v>109</v>
      </c>
      <c r="M23" s="97" t="str">
        <f t="shared" si="0"/>
        <v>25%</v>
      </c>
      <c r="N23" s="98" t="str">
        <f t="shared" si="1"/>
        <v>Impacto</v>
      </c>
      <c r="O23" s="99">
        <f>IF(A23="","",IF(D23=1,IFERROR(IF(N23="Probabilidad",(VLOOKUP(A23,'Mapa inherente'!$A$10:$M$18,9,FALSE)-(VLOOKUP(A23,'Mapa inherente'!$A$10:$M$18,9,FALSE)*M23)),IF(N23="Impacto",VLOOKUP(A23,'Mapa inherente'!$A$10:$M$18,9,FALSE),"")),""),
IFERROR(IF(N23="Probabilidad",(O22-(O22)*M23),O22),"")))</f>
        <v>0.12</v>
      </c>
      <c r="P23" s="100" t="str">
        <f t="shared" si="2"/>
        <v>Muy Baja</v>
      </c>
      <c r="Q23" s="99">
        <f>IF(A23="","",IF(D23=1,IFERROR(IF(N23="Impacto",(VLOOKUP(A23,'Mapa inherente'!$A$10:$M$18,13,FALSE)-(VLOOKUP(A23,'Mapa inherente'!$A$10:$M$18,13,FALSE)*M23)),IF(N23="Probabilidad",VLOOKUP(A23,'Mapa inherente'!$A$10:$M$18,13,FALSE),"")),""),
                   IFERROR(IF(N23="Impacto",(Q22-(Q22)*M23),Q22),"")))</f>
        <v>0.60000000000000009</v>
      </c>
      <c r="R23" s="100" t="str">
        <f t="shared" si="3"/>
        <v>Moderado</v>
      </c>
      <c r="S23" s="100" t="str">
        <f t="shared" si="4"/>
        <v>Moderado</v>
      </c>
      <c r="T23" s="114" t="s">
        <v>29</v>
      </c>
    </row>
    <row r="24" spans="1:20" x14ac:dyDescent="0.35">
      <c r="A24" s="108"/>
      <c r="B24" s="109" t="str">
        <f>IF(A24="","",VLOOKUP(A24,'Mapa inherente'!$A$10:$E$18,5,FALSE))</f>
        <v/>
      </c>
      <c r="C24" s="110" t="str">
        <f>IF(A24="","",VLOOKUP(A24,'Mapa inherente'!$A$10:$N$18,14,FALSE))</f>
        <v/>
      </c>
      <c r="D24" s="111" t="str">
        <f t="shared" si="5"/>
        <v/>
      </c>
      <c r="E24" s="112"/>
      <c r="F24" s="112"/>
      <c r="G24" s="112"/>
      <c r="H24" s="113"/>
      <c r="I24" s="113"/>
      <c r="J24" s="113"/>
      <c r="K24" s="113"/>
      <c r="L24" s="113"/>
      <c r="M24" s="97" t="str">
        <f t="shared" si="0"/>
        <v/>
      </c>
      <c r="N24" s="98" t="str">
        <f t="shared" si="1"/>
        <v/>
      </c>
      <c r="O24" s="99" t="str">
        <f>IF(A24="","",IF(D24=1,IFERROR(IF(N24="Probabilidad",(VLOOKUP(A24,'Mapa inherente'!$A$10:$M$18,9,FALSE)-(VLOOKUP(A24,'Mapa inherente'!$A$10:$M$18,9,FALSE)*M24)),IF(N24="Impacto",VLOOKUP(A24,'Mapa inherente'!$A$10:$M$18,9,FALSE),"")),""),
IFERROR(IF(N24="Probabilidad",(O23-(O23)*M24),O23),"")))</f>
        <v/>
      </c>
      <c r="P24" s="100" t="str">
        <f t="shared" si="2"/>
        <v/>
      </c>
      <c r="Q24" s="99" t="str">
        <f>IF(A24="","",IF(D24=1,IFERROR(IF(N24="Impacto",(VLOOKUP(A24,'Mapa inherente'!$A$10:$M$18,13,FALSE)-(VLOOKUP(A24,'Mapa inherente'!$A$10:$M$18,13,FALSE)*M24)),IF(N24="Probabilidad",VLOOKUP(A24,'Mapa inherente'!$A$10:$M$18,13,FALSE),"")),""),
                   IFERROR(IF(N24="Impacto",(Q23-(Q23)*M24),Q23),"")))</f>
        <v/>
      </c>
      <c r="R24" s="100" t="str">
        <f t="shared" si="3"/>
        <v/>
      </c>
      <c r="S24" s="100" t="str">
        <f t="shared" si="4"/>
        <v/>
      </c>
      <c r="T24" s="114"/>
    </row>
    <row r="25" spans="1:20" x14ac:dyDescent="0.35">
      <c r="A25" s="108"/>
      <c r="B25" s="109" t="str">
        <f>IF(A25="","",VLOOKUP(A25,'Mapa inherente'!$A$10:$E$18,5,FALSE))</f>
        <v/>
      </c>
      <c r="C25" s="110" t="str">
        <f>IF(A25="","",VLOOKUP(A25,'Mapa inherente'!$A$10:$N$18,14,FALSE))</f>
        <v/>
      </c>
      <c r="D25" s="111" t="str">
        <f t="shared" si="5"/>
        <v/>
      </c>
      <c r="E25" s="112"/>
      <c r="F25" s="112"/>
      <c r="G25" s="112"/>
      <c r="H25" s="113"/>
      <c r="I25" s="113"/>
      <c r="J25" s="113"/>
      <c r="K25" s="113"/>
      <c r="L25" s="113"/>
      <c r="M25" s="97" t="str">
        <f t="shared" si="0"/>
        <v/>
      </c>
      <c r="N25" s="98" t="str">
        <f t="shared" si="1"/>
        <v/>
      </c>
      <c r="O25" s="99" t="str">
        <f>IF(A25="","",IF(D25=1,IFERROR(IF(N25="Probabilidad",(VLOOKUP(A25,'Mapa inherente'!$A$10:$M$18,9,FALSE)-(VLOOKUP(A25,'Mapa inherente'!$A$10:$M$18,9,FALSE)*M25)),IF(N25="Impacto",VLOOKUP(A25,'Mapa inherente'!$A$10:$M$18,9,FALSE),"")),""),
IFERROR(IF(N25="Probabilidad",(O24-(O24)*M25),O24),"")))</f>
        <v/>
      </c>
      <c r="P25" s="100" t="str">
        <f t="shared" si="2"/>
        <v/>
      </c>
      <c r="Q25" s="99" t="str">
        <f>IF(A25="","",IF(D25=1,IFERROR(IF(N25="Impacto",(VLOOKUP(A25,'Mapa inherente'!$A$10:$M$18,13,FALSE)-(VLOOKUP(A25,'Mapa inherente'!$A$10:$M$18,13,FALSE)*M25)),IF(N25="Probabilidad",VLOOKUP(A25,'Mapa inherente'!$A$10:$M$18,13,FALSE),"")),""),
                   IFERROR(IF(N25="Impacto",(Q24-(Q24)*M25),Q24),"")))</f>
        <v/>
      </c>
      <c r="R25" s="100" t="str">
        <f t="shared" si="3"/>
        <v/>
      </c>
      <c r="S25" s="100" t="str">
        <f t="shared" si="4"/>
        <v/>
      </c>
      <c r="T25" s="114"/>
    </row>
    <row r="26" spans="1:20" x14ac:dyDescent="0.35">
      <c r="A26" s="108"/>
      <c r="B26" s="109" t="str">
        <f>IF(A26="","",VLOOKUP(A26,'Mapa inherente'!$A$10:$E$18,5,FALSE))</f>
        <v/>
      </c>
      <c r="C26" s="110" t="str">
        <f>IF(A26="","",VLOOKUP(A26,'Mapa inherente'!$A$10:$N$18,14,FALSE))</f>
        <v/>
      </c>
      <c r="D26" s="111" t="str">
        <f t="shared" si="5"/>
        <v/>
      </c>
      <c r="E26" s="112"/>
      <c r="F26" s="112"/>
      <c r="G26" s="112"/>
      <c r="H26" s="113"/>
      <c r="I26" s="113"/>
      <c r="J26" s="113"/>
      <c r="K26" s="113"/>
      <c r="L26" s="113"/>
      <c r="M26" s="97" t="str">
        <f t="shared" si="0"/>
        <v/>
      </c>
      <c r="N26" s="98" t="str">
        <f t="shared" si="1"/>
        <v/>
      </c>
      <c r="O26" s="99" t="str">
        <f>IF(A26="","",IF(D26=1,IFERROR(IF(N26="Probabilidad",(VLOOKUP(A26,'Mapa inherente'!$A$10:$M$18,9,FALSE)-(VLOOKUP(A26,'Mapa inherente'!$A$10:$M$18,9,FALSE)*M26)),IF(N26="Impacto",VLOOKUP(A26,'Mapa inherente'!$A$10:$M$18,9,FALSE),"")),""),
IFERROR(IF(N26="Probabilidad",(O25-(O25)*M26),O25),"")))</f>
        <v/>
      </c>
      <c r="P26" s="100" t="str">
        <f t="shared" si="2"/>
        <v/>
      </c>
      <c r="Q26" s="99" t="str">
        <f>IF(A26="","",IF(D26=1,IFERROR(IF(N26="Impacto",(VLOOKUP(A26,'Mapa inherente'!$A$10:$M$18,13,FALSE)-(VLOOKUP(A26,'Mapa inherente'!$A$10:$M$18,13,FALSE)*M26)),IF(N26="Probabilidad",VLOOKUP(A26,'Mapa inherente'!$A$10:$M$18,13,FALSE),"")),""),
                   IFERROR(IF(N26="Impacto",(Q25-(Q25)*M26),Q25),"")))</f>
        <v/>
      </c>
      <c r="R26" s="100" t="str">
        <f t="shared" si="3"/>
        <v/>
      </c>
      <c r="S26" s="100" t="str">
        <f t="shared" si="4"/>
        <v/>
      </c>
      <c r="T26" s="114"/>
    </row>
    <row r="27" spans="1:20" x14ac:dyDescent="0.35">
      <c r="A27" s="108"/>
      <c r="B27" s="109" t="str">
        <f>IF(A27="","",VLOOKUP(A27,'Mapa inherente'!$A$10:$E$18,5,FALSE))</f>
        <v/>
      </c>
      <c r="C27" s="110" t="str">
        <f>IF(A27="","",VLOOKUP(A27,'Mapa inherente'!$A$10:$N$18,14,FALSE))</f>
        <v/>
      </c>
      <c r="D27" s="111" t="str">
        <f t="shared" si="5"/>
        <v/>
      </c>
      <c r="E27" s="112"/>
      <c r="F27" s="112"/>
      <c r="G27" s="112"/>
      <c r="H27" s="113"/>
      <c r="I27" s="113"/>
      <c r="J27" s="113"/>
      <c r="K27" s="113"/>
      <c r="L27" s="113"/>
      <c r="M27" s="97" t="str">
        <f t="shared" si="0"/>
        <v/>
      </c>
      <c r="N27" s="98" t="str">
        <f t="shared" si="1"/>
        <v/>
      </c>
      <c r="O27" s="99" t="str">
        <f>IF(A27="","",IF(D27=1,IFERROR(IF(N27="Probabilidad",(VLOOKUP(A27,'Mapa inherente'!$A$10:$M$18,9,FALSE)-(VLOOKUP(A27,'Mapa inherente'!$A$10:$M$18,9,FALSE)*M27)),IF(N27="Impacto",VLOOKUP(A27,'Mapa inherente'!$A$10:$M$18,9,FALSE),"")),""),
IFERROR(IF(N27="Probabilidad",(O26-(O26)*M27),O26),"")))</f>
        <v/>
      </c>
      <c r="P27" s="100" t="str">
        <f t="shared" si="2"/>
        <v/>
      </c>
      <c r="Q27" s="99" t="str">
        <f>IF(A27="","",IF(D27=1,IFERROR(IF(N27="Impacto",(VLOOKUP(A27,'Mapa inherente'!$A$10:$M$18,13,FALSE)-(VLOOKUP(A27,'Mapa inherente'!$A$10:$M$18,13,FALSE)*M27)),IF(N27="Probabilidad",VLOOKUP(A27,'Mapa inherente'!$A$10:$M$18,13,FALSE),"")),""),
                   IFERROR(IF(N27="Impacto",(Q26-(Q26)*M27),Q26),"")))</f>
        <v/>
      </c>
      <c r="R27" s="100" t="str">
        <f t="shared" si="3"/>
        <v/>
      </c>
      <c r="S27" s="100" t="str">
        <f t="shared" si="4"/>
        <v/>
      </c>
      <c r="T27" s="114"/>
    </row>
    <row r="28" spans="1:20" x14ac:dyDescent="0.35">
      <c r="A28" s="108"/>
      <c r="B28" s="109" t="str">
        <f>IF(A28="","",VLOOKUP(A28,'Mapa inherente'!$A$10:$E$18,5,FALSE))</f>
        <v/>
      </c>
      <c r="C28" s="110" t="str">
        <f>IF(A28="","",VLOOKUP(A28,'Mapa inherente'!$A$10:$N$18,14,FALSE))</f>
        <v/>
      </c>
      <c r="D28" s="111" t="str">
        <f t="shared" si="5"/>
        <v/>
      </c>
      <c r="E28" s="112"/>
      <c r="F28" s="112"/>
      <c r="G28" s="112"/>
      <c r="H28" s="113"/>
      <c r="I28" s="113"/>
      <c r="J28" s="113"/>
      <c r="K28" s="113"/>
      <c r="L28" s="113"/>
      <c r="M28" s="97" t="str">
        <f t="shared" si="0"/>
        <v/>
      </c>
      <c r="N28" s="98" t="str">
        <f t="shared" si="1"/>
        <v/>
      </c>
      <c r="O28" s="99" t="str">
        <f>IF(A28="","",IF(D28=1,IFERROR(IF(N28="Probabilidad",(VLOOKUP(A28,'Mapa inherente'!$A$10:$M$18,9,FALSE)-(VLOOKUP(A28,'Mapa inherente'!$A$10:$M$18,9,FALSE)*M28)),IF(N28="Impacto",VLOOKUP(A28,'Mapa inherente'!$A$10:$M$18,9,FALSE),"")),""),
IFERROR(IF(N28="Probabilidad",(O27-(O27)*M28),O27),"")))</f>
        <v/>
      </c>
      <c r="P28" s="100" t="str">
        <f t="shared" si="2"/>
        <v/>
      </c>
      <c r="Q28" s="99" t="str">
        <f>IF(A28="","",IF(D28=1,IFERROR(IF(N28="Impacto",(VLOOKUP(A28,'Mapa inherente'!$A$10:$M$18,13,FALSE)-(VLOOKUP(A28,'Mapa inherente'!$A$10:$M$18,13,FALSE)*M28)),IF(N28="Probabilidad",VLOOKUP(A28,'Mapa inherente'!$A$10:$M$18,13,FALSE),"")),""),
                   IFERROR(IF(N28="Impacto",(Q27-(Q27)*M28),Q27),"")))</f>
        <v/>
      </c>
      <c r="R28" s="100" t="str">
        <f t="shared" si="3"/>
        <v/>
      </c>
      <c r="S28" s="100" t="str">
        <f t="shared" si="4"/>
        <v/>
      </c>
      <c r="T28" s="114"/>
    </row>
    <row r="29" spans="1:20" x14ac:dyDescent="0.35">
      <c r="A29" s="108"/>
      <c r="B29" s="109" t="str">
        <f>IF(A29="","",VLOOKUP(A29,'Mapa inherente'!$A$10:$E$18,5,FALSE))</f>
        <v/>
      </c>
      <c r="C29" s="110" t="str">
        <f>IF(A29="","",VLOOKUP(A29,'Mapa inherente'!$A$10:$N$18,14,FALSE))</f>
        <v/>
      </c>
      <c r="D29" s="111" t="str">
        <f t="shared" si="5"/>
        <v/>
      </c>
      <c r="E29" s="112"/>
      <c r="F29" s="112"/>
      <c r="G29" s="112"/>
      <c r="H29" s="113"/>
      <c r="I29" s="113"/>
      <c r="J29" s="113"/>
      <c r="K29" s="113"/>
      <c r="L29" s="113"/>
      <c r="M29" s="97" t="str">
        <f t="shared" si="0"/>
        <v/>
      </c>
      <c r="N29" s="98" t="str">
        <f t="shared" si="1"/>
        <v/>
      </c>
      <c r="O29" s="99" t="str">
        <f>IF(A29="","",IF(D29=1,IFERROR(IF(N29="Probabilidad",(VLOOKUP(A29,'Mapa inherente'!$A$10:$M$18,9,FALSE)-(VLOOKUP(A29,'Mapa inherente'!$A$10:$M$18,9,FALSE)*M29)),IF(N29="Impacto",VLOOKUP(A29,'Mapa inherente'!$A$10:$M$18,9,FALSE),"")),""),
IFERROR(IF(N29="Probabilidad",(O28-(O28)*M29),O28),"")))</f>
        <v/>
      </c>
      <c r="P29" s="100" t="str">
        <f t="shared" si="2"/>
        <v/>
      </c>
      <c r="Q29" s="99" t="str">
        <f>IF(A29="","",IF(D29=1,IFERROR(IF(N29="Impacto",(VLOOKUP(A29,'Mapa inherente'!$A$10:$M$18,13,FALSE)-(VLOOKUP(A29,'Mapa inherente'!$A$10:$M$18,13,FALSE)*M29)),IF(N29="Probabilidad",VLOOKUP(A29,'Mapa inherente'!$A$10:$M$18,13,FALSE),"")),""),
                   IFERROR(IF(N29="Impacto",(Q28-(Q28)*M29),Q28),"")))</f>
        <v/>
      </c>
      <c r="R29" s="100" t="str">
        <f t="shared" si="3"/>
        <v/>
      </c>
      <c r="S29" s="100" t="str">
        <f t="shared" si="4"/>
        <v/>
      </c>
      <c r="T29" s="114"/>
    </row>
    <row r="30" spans="1:20" x14ac:dyDescent="0.35">
      <c r="A30" s="108"/>
      <c r="B30" s="109" t="str">
        <f>IF(A30="","",VLOOKUP(A30,'Mapa inherente'!$A$10:$E$18,5,FALSE))</f>
        <v/>
      </c>
      <c r="C30" s="110" t="str">
        <f>IF(A30="","",VLOOKUP(A30,'Mapa inherente'!$A$10:$N$18,14,FALSE))</f>
        <v/>
      </c>
      <c r="D30" s="111" t="str">
        <f t="shared" si="5"/>
        <v/>
      </c>
      <c r="E30" s="112"/>
      <c r="F30" s="112"/>
      <c r="G30" s="112"/>
      <c r="H30" s="113"/>
      <c r="I30" s="113"/>
      <c r="J30" s="113"/>
      <c r="K30" s="113"/>
      <c r="L30" s="113"/>
      <c r="M30" s="97" t="str">
        <f t="shared" si="0"/>
        <v/>
      </c>
      <c r="N30" s="98" t="str">
        <f t="shared" si="1"/>
        <v/>
      </c>
      <c r="O30" s="99" t="str">
        <f>IF(A30="","",IF(D30=1,IFERROR(IF(N30="Probabilidad",(VLOOKUP(A30,'Mapa inherente'!$A$10:$M$18,9,FALSE)-(VLOOKUP(A30,'Mapa inherente'!$A$10:$M$18,9,FALSE)*M30)),IF(N30="Impacto",VLOOKUP(A30,'Mapa inherente'!$A$10:$M$18,9,FALSE),"")),""),
IFERROR(IF(N30="Probabilidad",(O29-(O29)*M30),O29),"")))</f>
        <v/>
      </c>
      <c r="P30" s="100" t="str">
        <f t="shared" si="2"/>
        <v/>
      </c>
      <c r="Q30" s="99" t="str">
        <f>IF(A30="","",IF(D30=1,IFERROR(IF(N30="Impacto",(VLOOKUP(A30,'Mapa inherente'!$A$10:$M$18,13,FALSE)-(VLOOKUP(A30,'Mapa inherente'!$A$10:$M$18,13,FALSE)*M30)),IF(N30="Probabilidad",VLOOKUP(A30,'Mapa inherente'!$A$10:$M$18,13,FALSE),"")),""),
                   IFERROR(IF(N30="Impacto",(Q29-(Q29)*M30),Q29),"")))</f>
        <v/>
      </c>
      <c r="R30" s="100" t="str">
        <f t="shared" si="3"/>
        <v/>
      </c>
      <c r="S30" s="100" t="str">
        <f t="shared" si="4"/>
        <v/>
      </c>
      <c r="T30" s="114"/>
    </row>
    <row r="31" spans="1:20" x14ac:dyDescent="0.35">
      <c r="A31" s="108"/>
      <c r="B31" s="109" t="str">
        <f>IF(A31="","",VLOOKUP(A31,'Mapa inherente'!$A$10:$E$18,5,FALSE))</f>
        <v/>
      </c>
      <c r="C31" s="110" t="str">
        <f>IF(A31="","",VLOOKUP(A31,'Mapa inherente'!$A$10:$N$18,14,FALSE))</f>
        <v/>
      </c>
      <c r="D31" s="111" t="str">
        <f t="shared" si="5"/>
        <v/>
      </c>
      <c r="E31" s="112"/>
      <c r="F31" s="112"/>
      <c r="G31" s="112"/>
      <c r="H31" s="113"/>
      <c r="I31" s="113"/>
      <c r="J31" s="113"/>
      <c r="K31" s="113"/>
      <c r="L31" s="113"/>
      <c r="M31" s="97" t="str">
        <f t="shared" si="0"/>
        <v/>
      </c>
      <c r="N31" s="98" t="str">
        <f t="shared" si="1"/>
        <v/>
      </c>
      <c r="O31" s="99" t="str">
        <f>IF(A31="","",IF(D31=1,IFERROR(IF(N31="Probabilidad",(VLOOKUP(A31,'Mapa inherente'!$A$10:$M$18,9,FALSE)-(VLOOKUP(A31,'Mapa inherente'!$A$10:$M$18,9,FALSE)*M31)),IF(N31="Impacto",VLOOKUP(A31,'Mapa inherente'!$A$10:$M$18,9,FALSE),"")),""),
IFERROR(IF(N31="Probabilidad",(O30-(O30)*M31),O30),"")))</f>
        <v/>
      </c>
      <c r="P31" s="100" t="str">
        <f t="shared" si="2"/>
        <v/>
      </c>
      <c r="Q31" s="99" t="str">
        <f>IF(A31="","",IF(D31=1,IFERROR(IF(N31="Impacto",(VLOOKUP(A31,'Mapa inherente'!$A$10:$M$18,13,FALSE)-(VLOOKUP(A31,'Mapa inherente'!$A$10:$M$18,13,FALSE)*M31)),IF(N31="Probabilidad",VLOOKUP(A31,'Mapa inherente'!$A$10:$M$18,13,FALSE),"")),""),
                   IFERROR(IF(N31="Impacto",(Q30-(Q30)*M31),Q30),"")))</f>
        <v/>
      </c>
      <c r="R31" s="100" t="str">
        <f t="shared" si="3"/>
        <v/>
      </c>
      <c r="S31" s="100" t="str">
        <f t="shared" si="4"/>
        <v/>
      </c>
      <c r="T31" s="114"/>
    </row>
    <row r="32" spans="1:20" x14ac:dyDescent="0.35">
      <c r="A32" s="108"/>
      <c r="B32" s="109" t="str">
        <f>IF(A32="","",VLOOKUP(A32,'Mapa inherente'!$A$10:$E$18,5,FALSE))</f>
        <v/>
      </c>
      <c r="C32" s="110" t="str">
        <f>IF(A32="","",VLOOKUP(A32,'Mapa inherente'!$A$10:$N$18,14,FALSE))</f>
        <v/>
      </c>
      <c r="D32" s="111" t="str">
        <f t="shared" si="5"/>
        <v/>
      </c>
      <c r="E32" s="112"/>
      <c r="F32" s="112"/>
      <c r="G32" s="112"/>
      <c r="H32" s="113"/>
      <c r="I32" s="113"/>
      <c r="J32" s="113"/>
      <c r="K32" s="113"/>
      <c r="L32" s="113"/>
      <c r="M32" s="97" t="str">
        <f t="shared" si="0"/>
        <v/>
      </c>
      <c r="N32" s="98" t="str">
        <f t="shared" si="1"/>
        <v/>
      </c>
      <c r="O32" s="99" t="str">
        <f>IF(A32="","",IF(D32=1,IFERROR(IF(N32="Probabilidad",(VLOOKUP(A32,'Mapa inherente'!$A$10:$M$18,9,FALSE)-(VLOOKUP(A32,'Mapa inherente'!$A$10:$M$18,9,FALSE)*M32)),IF(N32="Impacto",VLOOKUP(A32,'Mapa inherente'!$A$10:$M$18,9,FALSE),"")),""),
IFERROR(IF(N32="Probabilidad",(O31-(O31)*M32),O31),"")))</f>
        <v/>
      </c>
      <c r="P32" s="100" t="str">
        <f t="shared" si="2"/>
        <v/>
      </c>
      <c r="Q32" s="99" t="str">
        <f>IF(A32="","",IF(D32=1,IFERROR(IF(N32="Impacto",(VLOOKUP(A32,'Mapa inherente'!$A$10:$M$18,13,FALSE)-(VLOOKUP(A32,'Mapa inherente'!$A$10:$M$18,13,FALSE)*M32)),IF(N32="Probabilidad",VLOOKUP(A32,'Mapa inherente'!$A$10:$M$18,13,FALSE),"")),""),
                   IFERROR(IF(N32="Impacto",(Q31-(Q31)*M32),Q31),"")))</f>
        <v/>
      </c>
      <c r="R32" s="100" t="str">
        <f t="shared" si="3"/>
        <v/>
      </c>
      <c r="S32" s="100" t="str">
        <f t="shared" si="4"/>
        <v/>
      </c>
      <c r="T32" s="114"/>
    </row>
    <row r="33" spans="1:20" x14ac:dyDescent="0.35">
      <c r="A33" s="108"/>
      <c r="B33" s="109" t="str">
        <f>IF(A33="","",VLOOKUP(A33,'Mapa inherente'!$A$10:$E$18,5,FALSE))</f>
        <v/>
      </c>
      <c r="C33" s="110" t="str">
        <f>IF(A33="","",VLOOKUP(A33,'Mapa inherente'!$A$10:$N$18,14,FALSE))</f>
        <v/>
      </c>
      <c r="D33" s="111" t="str">
        <f t="shared" si="5"/>
        <v/>
      </c>
      <c r="E33" s="112"/>
      <c r="F33" s="112"/>
      <c r="G33" s="112"/>
      <c r="H33" s="113"/>
      <c r="I33" s="113"/>
      <c r="J33" s="113"/>
      <c r="K33" s="113"/>
      <c r="L33" s="113"/>
      <c r="M33" s="97" t="str">
        <f t="shared" si="0"/>
        <v/>
      </c>
      <c r="N33" s="98" t="str">
        <f t="shared" si="1"/>
        <v/>
      </c>
      <c r="O33" s="99" t="str">
        <f>IF(A33="","",IF(D33=1,IFERROR(IF(N33="Probabilidad",(VLOOKUP(A33,'Mapa inherente'!$A$10:$M$18,9,FALSE)-(VLOOKUP(A33,'Mapa inherente'!$A$10:$M$18,9,FALSE)*M33)),IF(N33="Impacto",VLOOKUP(A33,'Mapa inherente'!$A$10:$M$18,9,FALSE),"")),""),
IFERROR(IF(N33="Probabilidad",(O32-(O32)*M33),O32),"")))</f>
        <v/>
      </c>
      <c r="P33" s="100" t="str">
        <f t="shared" si="2"/>
        <v/>
      </c>
      <c r="Q33" s="99" t="str">
        <f>IF(A33="","",IF(D33=1,IFERROR(IF(N33="Impacto",(VLOOKUP(A33,'Mapa inherente'!$A$10:$M$18,13,FALSE)-(VLOOKUP(A33,'Mapa inherente'!$A$10:$M$18,13,FALSE)*M33)),IF(N33="Probabilidad",VLOOKUP(A33,'Mapa inherente'!$A$10:$M$18,13,FALSE),"")),""),
                   IFERROR(IF(N33="Impacto",(Q32-(Q32)*M33),Q32),"")))</f>
        <v/>
      </c>
      <c r="R33" s="100" t="str">
        <f t="shared" si="3"/>
        <v/>
      </c>
      <c r="S33" s="100" t="str">
        <f t="shared" si="4"/>
        <v/>
      </c>
      <c r="T33" s="114"/>
    </row>
    <row r="34" spans="1:20" x14ac:dyDescent="0.35">
      <c r="A34" s="108"/>
      <c r="B34" s="109" t="str">
        <f>IF(A34="","",VLOOKUP(A34,'Mapa inherente'!$A$10:$E$18,5,FALSE))</f>
        <v/>
      </c>
      <c r="C34" s="110" t="str">
        <f>IF(A34="","",VLOOKUP(A34,'Mapa inherente'!$A$10:$N$18,14,FALSE))</f>
        <v/>
      </c>
      <c r="D34" s="111" t="str">
        <f t="shared" si="5"/>
        <v/>
      </c>
      <c r="E34" s="112"/>
      <c r="F34" s="112"/>
      <c r="G34" s="112"/>
      <c r="H34" s="113"/>
      <c r="I34" s="113"/>
      <c r="J34" s="113"/>
      <c r="K34" s="113"/>
      <c r="L34" s="113"/>
      <c r="M34" s="97" t="str">
        <f t="shared" si="0"/>
        <v/>
      </c>
      <c r="N34" s="98" t="str">
        <f t="shared" si="1"/>
        <v/>
      </c>
      <c r="O34" s="99" t="str">
        <f>IF(A34="","",IF(D34=1,IFERROR(IF(N34="Probabilidad",(VLOOKUP(A34,'Mapa inherente'!$A$10:$M$18,9,FALSE)-(VLOOKUP(A34,'Mapa inherente'!$A$10:$M$18,9,FALSE)*M34)),IF(N34="Impacto",VLOOKUP(A34,'Mapa inherente'!$A$10:$M$18,9,FALSE),"")),""),
IFERROR(IF(N34="Probabilidad",(O33-(O33)*M34),O33),"")))</f>
        <v/>
      </c>
      <c r="P34" s="100" t="str">
        <f t="shared" si="2"/>
        <v/>
      </c>
      <c r="Q34" s="99" t="str">
        <f>IF(A34="","",IF(D34=1,IFERROR(IF(N34="Impacto",(VLOOKUP(A34,'Mapa inherente'!$A$10:$M$18,13,FALSE)-(VLOOKUP(A34,'Mapa inherente'!$A$10:$M$18,13,FALSE)*M34)),IF(N34="Probabilidad",VLOOKUP(A34,'Mapa inherente'!$A$10:$M$18,13,FALSE),"")),""),
                   IFERROR(IF(N34="Impacto",(Q33-(Q33)*M34),Q33),"")))</f>
        <v/>
      </c>
      <c r="R34" s="100" t="str">
        <f t="shared" si="3"/>
        <v/>
      </c>
      <c r="S34" s="100" t="str">
        <f t="shared" si="4"/>
        <v/>
      </c>
      <c r="T34" s="114"/>
    </row>
    <row r="35" spans="1:20" x14ac:dyDescent="0.35">
      <c r="A35" s="108"/>
      <c r="B35" s="109" t="str">
        <f>IF(A35="","",VLOOKUP(A35,'Mapa inherente'!$A$10:$E$18,5,FALSE))</f>
        <v/>
      </c>
      <c r="C35" s="110" t="str">
        <f>IF(A35="","",VLOOKUP(A35,'Mapa inherente'!$A$10:$N$18,14,FALSE))</f>
        <v/>
      </c>
      <c r="D35" s="111" t="str">
        <f t="shared" si="5"/>
        <v/>
      </c>
      <c r="E35" s="112"/>
      <c r="F35" s="112"/>
      <c r="G35" s="112"/>
      <c r="H35" s="113"/>
      <c r="I35" s="113"/>
      <c r="J35" s="113"/>
      <c r="K35" s="113"/>
      <c r="L35" s="113"/>
      <c r="M35" s="97" t="str">
        <f t="shared" si="0"/>
        <v/>
      </c>
      <c r="N35" s="98" t="str">
        <f t="shared" si="1"/>
        <v/>
      </c>
      <c r="O35" s="99" t="str">
        <f>IF(A35="","",IF(D35=1,IFERROR(IF(N35="Probabilidad",(VLOOKUP(A35,'Mapa inherente'!$A$10:$M$18,9,FALSE)-(VLOOKUP(A35,'Mapa inherente'!$A$10:$M$18,9,FALSE)*M35)),IF(N35="Impacto",VLOOKUP(A35,'Mapa inherente'!$A$10:$M$18,9,FALSE),"")),""),
IFERROR(IF(N35="Probabilidad",(O34-(O34)*M35),O34),"")))</f>
        <v/>
      </c>
      <c r="P35" s="100" t="str">
        <f t="shared" si="2"/>
        <v/>
      </c>
      <c r="Q35" s="99" t="str">
        <f>IF(A35="","",IF(D35=1,IFERROR(IF(N35="Impacto",(VLOOKUP(A35,'Mapa inherente'!$A$10:$M$18,13,FALSE)-(VLOOKUP(A35,'Mapa inherente'!$A$10:$M$18,13,FALSE)*M35)),IF(N35="Probabilidad",VLOOKUP(A35,'Mapa inherente'!$A$10:$M$18,13,FALSE),"")),""),
                   IFERROR(IF(N35="Impacto",(Q34-(Q34)*M35),Q34),"")))</f>
        <v/>
      </c>
      <c r="R35" s="100" t="str">
        <f t="shared" si="3"/>
        <v/>
      </c>
      <c r="S35" s="100" t="str">
        <f t="shared" si="4"/>
        <v/>
      </c>
      <c r="T35" s="114"/>
    </row>
    <row r="36" spans="1:20" x14ac:dyDescent="0.35">
      <c r="A36" s="108"/>
      <c r="B36" s="109" t="str">
        <f>IF(A36="","",VLOOKUP(A36,'Mapa inherente'!$A$10:$E$18,5,FALSE))</f>
        <v/>
      </c>
      <c r="C36" s="110" t="str">
        <f>IF(A36="","",VLOOKUP(A36,'Mapa inherente'!$A$10:$N$18,14,FALSE))</f>
        <v/>
      </c>
      <c r="D36" s="111" t="str">
        <f t="shared" si="5"/>
        <v/>
      </c>
      <c r="E36" s="112"/>
      <c r="F36" s="112"/>
      <c r="G36" s="112"/>
      <c r="H36" s="113"/>
      <c r="I36" s="113"/>
      <c r="J36" s="113"/>
      <c r="K36" s="113"/>
      <c r="L36" s="113"/>
      <c r="M36" s="97" t="str">
        <f t="shared" si="0"/>
        <v/>
      </c>
      <c r="N36" s="98" t="str">
        <f t="shared" si="1"/>
        <v/>
      </c>
      <c r="O36" s="99" t="str">
        <f>IF(A36="","",IF(D36=1,IFERROR(IF(N36="Probabilidad",(VLOOKUP(A36,'Mapa inherente'!$A$10:$M$18,9,FALSE)-(VLOOKUP(A36,'Mapa inherente'!$A$10:$M$18,9,FALSE)*M36)),IF(N36="Impacto",VLOOKUP(A36,'Mapa inherente'!$A$10:$M$18,9,FALSE),"")),""),
IFERROR(IF(N36="Probabilidad",(O35-(O35)*M36),O35),"")))</f>
        <v/>
      </c>
      <c r="P36" s="100" t="str">
        <f t="shared" si="2"/>
        <v/>
      </c>
      <c r="Q36" s="99" t="str">
        <f>IF(A36="","",IF(D36=1,IFERROR(IF(N36="Impacto",(VLOOKUP(A36,'Mapa inherente'!$A$10:$M$18,13,FALSE)-(VLOOKUP(A36,'Mapa inherente'!$A$10:$M$18,13,FALSE)*M36)),IF(N36="Probabilidad",VLOOKUP(A36,'Mapa inherente'!$A$10:$M$18,13,FALSE),"")),""),
                   IFERROR(IF(N36="Impacto",(Q35-(Q35)*M36),Q35),"")))</f>
        <v/>
      </c>
      <c r="R36" s="100" t="str">
        <f t="shared" si="3"/>
        <v/>
      </c>
      <c r="S36" s="100" t="str">
        <f t="shared" si="4"/>
        <v/>
      </c>
      <c r="T36" s="114"/>
    </row>
    <row r="37" spans="1:20" x14ac:dyDescent="0.35">
      <c r="A37" s="108"/>
      <c r="B37" s="109" t="str">
        <f>IF(A37="","",VLOOKUP(A37,'Mapa inherente'!$A$10:$E$18,5,FALSE))</f>
        <v/>
      </c>
      <c r="C37" s="110" t="str">
        <f>IF(A37="","",VLOOKUP(A37,'Mapa inherente'!$A$10:$N$18,14,FALSE))</f>
        <v/>
      </c>
      <c r="D37" s="111" t="str">
        <f t="shared" si="5"/>
        <v/>
      </c>
      <c r="E37" s="112"/>
      <c r="F37" s="112"/>
      <c r="G37" s="112"/>
      <c r="H37" s="113"/>
      <c r="I37" s="113"/>
      <c r="J37" s="113"/>
      <c r="K37" s="113"/>
      <c r="L37" s="113"/>
      <c r="M37" s="97" t="str">
        <f t="shared" si="0"/>
        <v/>
      </c>
      <c r="N37" s="98" t="str">
        <f t="shared" si="1"/>
        <v/>
      </c>
      <c r="O37" s="99" t="str">
        <f>IF(A37="","",IF(D37=1,IFERROR(IF(N37="Probabilidad",(VLOOKUP(A37,'Mapa inherente'!$A$10:$M$18,9,FALSE)-(VLOOKUP(A37,'Mapa inherente'!$A$10:$M$18,9,FALSE)*M37)),IF(N37="Impacto",VLOOKUP(A37,'Mapa inherente'!$A$10:$M$18,9,FALSE),"")),""),
IFERROR(IF(N37="Probabilidad",(O36-(O36)*M37),O36),"")))</f>
        <v/>
      </c>
      <c r="P37" s="100" t="str">
        <f t="shared" si="2"/>
        <v/>
      </c>
      <c r="Q37" s="99" t="str">
        <f>IF(A37="","",IF(D37=1,IFERROR(IF(N37="Impacto",(VLOOKUP(A37,'Mapa inherente'!$A$10:$M$18,13,FALSE)-(VLOOKUP(A37,'Mapa inherente'!$A$10:$M$18,13,FALSE)*M37)),IF(N37="Probabilidad",VLOOKUP(A37,'Mapa inherente'!$A$10:$M$18,13,FALSE),"")),""),
                   IFERROR(IF(N37="Impacto",(Q36-(Q36)*M37),Q36),"")))</f>
        <v/>
      </c>
      <c r="R37" s="100" t="str">
        <f t="shared" si="3"/>
        <v/>
      </c>
      <c r="S37" s="100" t="str">
        <f t="shared" si="4"/>
        <v/>
      </c>
      <c r="T37" s="114"/>
    </row>
    <row r="38" spans="1:20" x14ac:dyDescent="0.35">
      <c r="A38" s="108"/>
      <c r="B38" s="109" t="str">
        <f>IF(A38="","",VLOOKUP(A38,'Mapa inherente'!$A$10:$E$18,5,FALSE))</f>
        <v/>
      </c>
      <c r="C38" s="110" t="str">
        <f>IF(A38="","",VLOOKUP(A38,'Mapa inherente'!$A$10:$N$18,14,FALSE))</f>
        <v/>
      </c>
      <c r="D38" s="111" t="str">
        <f t="shared" si="5"/>
        <v/>
      </c>
      <c r="E38" s="112"/>
      <c r="F38" s="112"/>
      <c r="G38" s="112"/>
      <c r="H38" s="113"/>
      <c r="I38" s="113"/>
      <c r="J38" s="113"/>
      <c r="K38" s="113"/>
      <c r="L38" s="113"/>
      <c r="M38" s="97" t="str">
        <f t="shared" si="0"/>
        <v/>
      </c>
      <c r="N38" s="98" t="str">
        <f t="shared" si="1"/>
        <v/>
      </c>
      <c r="O38" s="99" t="str">
        <f>IF(A38="","",IF(D38=1,IFERROR(IF(N38="Probabilidad",(VLOOKUP(A38,'Mapa inherente'!$A$10:$M$18,9,FALSE)-(VLOOKUP(A38,'Mapa inherente'!$A$10:$M$18,9,FALSE)*M38)),IF(N38="Impacto",VLOOKUP(A38,'Mapa inherente'!$A$10:$M$18,9,FALSE),"")),""),
IFERROR(IF(N38="Probabilidad",(O37-(O37)*M38),O37),"")))</f>
        <v/>
      </c>
      <c r="P38" s="100" t="str">
        <f t="shared" si="2"/>
        <v/>
      </c>
      <c r="Q38" s="99" t="str">
        <f>IF(A38="","",IF(D38=1,IFERROR(IF(N38="Impacto",(VLOOKUP(A38,'Mapa inherente'!$A$10:$M$18,13,FALSE)-(VLOOKUP(A38,'Mapa inherente'!$A$10:$M$18,13,FALSE)*M38)),IF(N38="Probabilidad",VLOOKUP(A38,'Mapa inherente'!$A$10:$M$18,13,FALSE),"")),""),
                   IFERROR(IF(N38="Impacto",(Q37-(Q37)*M38),Q37),"")))</f>
        <v/>
      </c>
      <c r="R38" s="100" t="str">
        <f t="shared" si="3"/>
        <v/>
      </c>
      <c r="S38" s="100" t="str">
        <f t="shared" si="4"/>
        <v/>
      </c>
      <c r="T38" s="114"/>
    </row>
    <row r="39" spans="1:20" x14ac:dyDescent="0.35">
      <c r="A39" s="108"/>
      <c r="B39" s="109" t="str">
        <f>IF(A39="","",VLOOKUP(A39,'Mapa inherente'!$A$10:$E$18,5,FALSE))</f>
        <v/>
      </c>
      <c r="C39" s="110" t="str">
        <f>IF(A39="","",VLOOKUP(A39,'Mapa inherente'!$A$10:$N$18,14,FALSE))</f>
        <v/>
      </c>
      <c r="D39" s="111" t="str">
        <f t="shared" si="5"/>
        <v/>
      </c>
      <c r="E39" s="112"/>
      <c r="F39" s="112"/>
      <c r="G39" s="112"/>
      <c r="H39" s="113"/>
      <c r="I39" s="113"/>
      <c r="J39" s="113"/>
      <c r="K39" s="113"/>
      <c r="L39" s="113"/>
      <c r="M39" s="97" t="str">
        <f t="shared" si="0"/>
        <v/>
      </c>
      <c r="N39" s="98" t="str">
        <f t="shared" si="1"/>
        <v/>
      </c>
      <c r="O39" s="99" t="str">
        <f>IF(A39="","",IF(D39=1,IFERROR(IF(N39="Probabilidad",(VLOOKUP(A39,'Mapa inherente'!$A$10:$M$18,9,FALSE)-(VLOOKUP(A39,'Mapa inherente'!$A$10:$M$18,9,FALSE)*M39)),IF(N39="Impacto",VLOOKUP(A39,'Mapa inherente'!$A$10:$M$18,9,FALSE),"")),""),
IFERROR(IF(N39="Probabilidad",(O38-(O38)*M39),O38),"")))</f>
        <v/>
      </c>
      <c r="P39" s="100" t="str">
        <f t="shared" si="2"/>
        <v/>
      </c>
      <c r="Q39" s="99" t="str">
        <f>IF(A39="","",IF(D39=1,IFERROR(IF(N39="Impacto",(VLOOKUP(A39,'Mapa inherente'!$A$10:$M$18,13,FALSE)-(VLOOKUP(A39,'Mapa inherente'!$A$10:$M$18,13,FALSE)*M39)),IF(N39="Probabilidad",VLOOKUP(A39,'Mapa inherente'!$A$10:$M$18,13,FALSE),"")),""),
                   IFERROR(IF(N39="Impacto",(Q38-(Q38)*M39),Q38),"")))</f>
        <v/>
      </c>
      <c r="R39" s="100" t="str">
        <f t="shared" si="3"/>
        <v/>
      </c>
      <c r="S39" s="100" t="str">
        <f t="shared" si="4"/>
        <v/>
      </c>
      <c r="T39" s="114"/>
    </row>
    <row r="40" spans="1:20" x14ac:dyDescent="0.35">
      <c r="A40" s="108"/>
      <c r="B40" s="109" t="str">
        <f>IF(A40="","",VLOOKUP(A40,'Mapa inherente'!$A$10:$E$18,5,FALSE))</f>
        <v/>
      </c>
      <c r="C40" s="110" t="str">
        <f>IF(A40="","",VLOOKUP(A40,'Mapa inherente'!$A$10:$N$18,14,FALSE))</f>
        <v/>
      </c>
      <c r="D40" s="111" t="str">
        <f t="shared" si="5"/>
        <v/>
      </c>
      <c r="E40" s="112"/>
      <c r="F40" s="112"/>
      <c r="G40" s="112"/>
      <c r="H40" s="113"/>
      <c r="I40" s="113"/>
      <c r="J40" s="113"/>
      <c r="K40" s="113"/>
      <c r="L40" s="113"/>
      <c r="M40" s="97" t="str">
        <f t="shared" si="0"/>
        <v/>
      </c>
      <c r="N40" s="98" t="str">
        <f t="shared" si="1"/>
        <v/>
      </c>
      <c r="O40" s="99" t="str">
        <f>IF(A40="","",IF(D40=1,IFERROR(IF(N40="Probabilidad",(VLOOKUP(A40,'Mapa inherente'!$A$10:$M$18,9,FALSE)-(VLOOKUP(A40,'Mapa inherente'!$A$10:$M$18,9,FALSE)*M40)),IF(N40="Impacto",VLOOKUP(A40,'Mapa inherente'!$A$10:$M$18,9,FALSE),"")),""),
IFERROR(IF(N40="Probabilidad",(O39-(O39)*M40),O39),"")))</f>
        <v/>
      </c>
      <c r="P40" s="100" t="str">
        <f t="shared" si="2"/>
        <v/>
      </c>
      <c r="Q40" s="99" t="str">
        <f>IF(A40="","",IF(D40=1,IFERROR(IF(N40="Impacto",(VLOOKUP(A40,'Mapa inherente'!$A$10:$M$18,13,FALSE)-(VLOOKUP(A40,'Mapa inherente'!$A$10:$M$18,13,FALSE)*M40)),IF(N40="Probabilidad",VLOOKUP(A40,'Mapa inherente'!$A$10:$M$18,13,FALSE),"")),""),
                   IFERROR(IF(N40="Impacto",(Q39-(Q39)*M40),Q39),"")))</f>
        <v/>
      </c>
      <c r="R40" s="100" t="str">
        <f t="shared" si="3"/>
        <v/>
      </c>
      <c r="S40" s="100" t="str">
        <f t="shared" si="4"/>
        <v/>
      </c>
      <c r="T40" s="114"/>
    </row>
    <row r="41" spans="1:20" x14ac:dyDescent="0.35">
      <c r="A41" s="108"/>
      <c r="B41" s="109" t="str">
        <f>IF(A41="","",VLOOKUP(A41,'Mapa inherente'!$A$10:$E$18,5,FALSE))</f>
        <v/>
      </c>
      <c r="C41" s="110" t="str">
        <f>IF(A41="","",VLOOKUP(A41,'Mapa inherente'!$A$10:$N$18,14,FALSE))</f>
        <v/>
      </c>
      <c r="D41" s="111" t="str">
        <f t="shared" si="5"/>
        <v/>
      </c>
      <c r="E41" s="112"/>
      <c r="F41" s="112"/>
      <c r="G41" s="112"/>
      <c r="H41" s="113"/>
      <c r="I41" s="113"/>
      <c r="J41" s="113"/>
      <c r="K41" s="113"/>
      <c r="L41" s="113"/>
      <c r="M41" s="97" t="str">
        <f t="shared" si="0"/>
        <v/>
      </c>
      <c r="N41" s="98" t="str">
        <f t="shared" si="1"/>
        <v/>
      </c>
      <c r="O41" s="99" t="str">
        <f>IF(A41="","",IF(D41=1,IFERROR(IF(N41="Probabilidad",(VLOOKUP(A41,'Mapa inherente'!$A$10:$M$18,9,FALSE)-(VLOOKUP(A41,'Mapa inherente'!$A$10:$M$18,9,FALSE)*M41)),IF(N41="Impacto",VLOOKUP(A41,'Mapa inherente'!$A$10:$M$18,9,FALSE),"")),""),
IFERROR(IF(N41="Probabilidad",(O40-(O40)*M41),O40),"")))</f>
        <v/>
      </c>
      <c r="P41" s="100" t="str">
        <f t="shared" si="2"/>
        <v/>
      </c>
      <c r="Q41" s="99" t="str">
        <f>IF(A41="","",IF(D41=1,IFERROR(IF(N41="Impacto",(VLOOKUP(A41,'Mapa inherente'!$A$10:$M$18,13,FALSE)-(VLOOKUP(A41,'Mapa inherente'!$A$10:$M$18,13,FALSE)*M41)),IF(N41="Probabilidad",VLOOKUP(A41,'Mapa inherente'!$A$10:$M$18,13,FALSE),"")),""),
                   IFERROR(IF(N41="Impacto",(Q40-(Q40)*M41),Q40),"")))</f>
        <v/>
      </c>
      <c r="R41" s="100" t="str">
        <f t="shared" si="3"/>
        <v/>
      </c>
      <c r="S41" s="100" t="str">
        <f t="shared" si="4"/>
        <v/>
      </c>
      <c r="T41" s="114"/>
    </row>
    <row r="42" spans="1:20" x14ac:dyDescent="0.35">
      <c r="A42" s="108"/>
      <c r="B42" s="109" t="str">
        <f>IF(A42="","",VLOOKUP(A42,'Mapa inherente'!$A$10:$E$18,5,FALSE))</f>
        <v/>
      </c>
      <c r="C42" s="110" t="str">
        <f>IF(A42="","",VLOOKUP(A42,'Mapa inherente'!$A$10:$N$18,14,FALSE))</f>
        <v/>
      </c>
      <c r="D42" s="111" t="str">
        <f t="shared" si="5"/>
        <v/>
      </c>
      <c r="E42" s="112"/>
      <c r="F42" s="112"/>
      <c r="G42" s="112"/>
      <c r="H42" s="113"/>
      <c r="I42" s="113"/>
      <c r="J42" s="113"/>
      <c r="K42" s="113"/>
      <c r="L42" s="113"/>
      <c r="M42" s="97" t="str">
        <f t="shared" si="0"/>
        <v/>
      </c>
      <c r="N42" s="98" t="str">
        <f t="shared" si="1"/>
        <v/>
      </c>
      <c r="O42" s="99" t="str">
        <f>IF(A42="","",IF(D42=1,IFERROR(IF(N42="Probabilidad",(VLOOKUP(A42,'Mapa inherente'!$A$10:$M$18,9,FALSE)-(VLOOKUP(A42,'Mapa inherente'!$A$10:$M$18,9,FALSE)*M42)),IF(N42="Impacto",VLOOKUP(A42,'Mapa inherente'!$A$10:$M$18,9,FALSE),"")),""),
IFERROR(IF(N42="Probabilidad",(O41-(O41)*M42),O41),"")))</f>
        <v/>
      </c>
      <c r="P42" s="100" t="str">
        <f t="shared" si="2"/>
        <v/>
      </c>
      <c r="Q42" s="99" t="str">
        <f>IF(A42="","",IF(D42=1,IFERROR(IF(N42="Impacto",(VLOOKUP(A42,'Mapa inherente'!$A$10:$M$18,13,FALSE)-(VLOOKUP(A42,'Mapa inherente'!$A$10:$M$18,13,FALSE)*M42)),IF(N42="Probabilidad",VLOOKUP(A42,'Mapa inherente'!$A$10:$M$18,13,FALSE),"")),""),
                   IFERROR(IF(N42="Impacto",(Q41-(Q41)*M42),Q41),"")))</f>
        <v/>
      </c>
      <c r="R42" s="100" t="str">
        <f t="shared" si="3"/>
        <v/>
      </c>
      <c r="S42" s="100" t="str">
        <f t="shared" si="4"/>
        <v/>
      </c>
      <c r="T42" s="114"/>
    </row>
    <row r="43" spans="1:20" x14ac:dyDescent="0.35">
      <c r="A43" s="108"/>
      <c r="B43" s="109" t="str">
        <f>IF(A43="","",VLOOKUP(A43,'Mapa inherente'!$A$10:$E$18,5,FALSE))</f>
        <v/>
      </c>
      <c r="C43" s="110" t="str">
        <f>IF(A43="","",VLOOKUP(A43,'Mapa inherente'!$A$10:$N$18,14,FALSE))</f>
        <v/>
      </c>
      <c r="D43" s="111" t="str">
        <f t="shared" si="5"/>
        <v/>
      </c>
      <c r="E43" s="112"/>
      <c r="F43" s="112"/>
      <c r="G43" s="112"/>
      <c r="H43" s="113"/>
      <c r="I43" s="113"/>
      <c r="J43" s="113"/>
      <c r="K43" s="113"/>
      <c r="L43" s="113"/>
      <c r="M43" s="97" t="str">
        <f t="shared" si="0"/>
        <v/>
      </c>
      <c r="N43" s="98" t="str">
        <f t="shared" si="1"/>
        <v/>
      </c>
      <c r="O43" s="99" t="str">
        <f>IF(A43="","",IF(D43=1,IFERROR(IF(N43="Probabilidad",(VLOOKUP(A43,'Mapa inherente'!$A$10:$M$18,9,FALSE)-(VLOOKUP(A43,'Mapa inherente'!$A$10:$M$18,9,FALSE)*M43)),IF(N43="Impacto",VLOOKUP(A43,'Mapa inherente'!$A$10:$M$18,9,FALSE),"")),""),
IFERROR(IF(N43="Probabilidad",(O42-(O42)*M43),O42),"")))</f>
        <v/>
      </c>
      <c r="P43" s="100" t="str">
        <f t="shared" si="2"/>
        <v/>
      </c>
      <c r="Q43" s="99" t="str">
        <f>IF(A43="","",IF(D43=1,IFERROR(IF(N43="Impacto",(VLOOKUP(A43,'Mapa inherente'!$A$10:$M$18,13,FALSE)-(VLOOKUP(A43,'Mapa inherente'!$A$10:$M$18,13,FALSE)*M43)),IF(N43="Probabilidad",VLOOKUP(A43,'Mapa inherente'!$A$10:$M$18,13,FALSE),"")),""),
                   IFERROR(IF(N43="Impacto",(Q42-(Q42)*M43),Q42),"")))</f>
        <v/>
      </c>
      <c r="R43" s="100" t="str">
        <f t="shared" si="3"/>
        <v/>
      </c>
      <c r="S43" s="100" t="str">
        <f t="shared" si="4"/>
        <v/>
      </c>
      <c r="T43" s="114"/>
    </row>
    <row r="44" spans="1:20" x14ac:dyDescent="0.35">
      <c r="A44" s="108"/>
      <c r="B44" s="109" t="str">
        <f>IF(A44="","",VLOOKUP(A44,'Mapa inherente'!$A$10:$E$18,5,FALSE))</f>
        <v/>
      </c>
      <c r="C44" s="110" t="str">
        <f>IF(A44="","",VLOOKUP(A44,'Mapa inherente'!$A$10:$N$18,14,FALSE))</f>
        <v/>
      </c>
      <c r="D44" s="111" t="str">
        <f t="shared" si="5"/>
        <v/>
      </c>
      <c r="E44" s="112"/>
      <c r="F44" s="112"/>
      <c r="G44" s="112"/>
      <c r="H44" s="113"/>
      <c r="I44" s="113"/>
      <c r="J44" s="113"/>
      <c r="K44" s="113"/>
      <c r="L44" s="113"/>
      <c r="M44" s="97" t="str">
        <f t="shared" si="0"/>
        <v/>
      </c>
      <c r="N44" s="98" t="str">
        <f t="shared" si="1"/>
        <v/>
      </c>
      <c r="O44" s="99" t="str">
        <f>IF(A44="","",IF(D44=1,IFERROR(IF(N44="Probabilidad",(VLOOKUP(A44,'Mapa inherente'!$A$10:$M$18,9,FALSE)-(VLOOKUP(A44,'Mapa inherente'!$A$10:$M$18,9,FALSE)*M44)),IF(N44="Impacto",VLOOKUP(A44,'Mapa inherente'!$A$10:$M$18,9,FALSE),"")),""),
IFERROR(IF(N44="Probabilidad",(O43-(O43)*M44),O43),"")))</f>
        <v/>
      </c>
      <c r="P44" s="100" t="str">
        <f t="shared" si="2"/>
        <v/>
      </c>
      <c r="Q44" s="99" t="str">
        <f>IF(A44="","",IF(D44=1,IFERROR(IF(N44="Impacto",(VLOOKUP(A44,'Mapa inherente'!$A$10:$M$18,13,FALSE)-(VLOOKUP(A44,'Mapa inherente'!$A$10:$M$18,13,FALSE)*M44)),IF(N44="Probabilidad",VLOOKUP(A44,'Mapa inherente'!$A$10:$M$18,13,FALSE),"")),""),
                   IFERROR(IF(N44="Impacto",(Q43-(Q43)*M44),Q43),"")))</f>
        <v/>
      </c>
      <c r="R44" s="100" t="str">
        <f t="shared" si="3"/>
        <v/>
      </c>
      <c r="S44" s="100" t="str">
        <f t="shared" si="4"/>
        <v/>
      </c>
      <c r="T44" s="114"/>
    </row>
    <row r="45" spans="1:20" ht="15" thickBot="1" x14ac:dyDescent="0.4">
      <c r="A45" s="115"/>
      <c r="B45" s="109" t="str">
        <f>IF(A45="","",VLOOKUP(A45,'Mapa inherente'!$A$10:$E$18,5,FALSE))</f>
        <v/>
      </c>
      <c r="C45" s="110" t="str">
        <f>IF(A45="","",VLOOKUP(A45,'Mapa inherente'!$A$10:$N$18,14,FALSE))</f>
        <v/>
      </c>
      <c r="D45" s="116" t="str">
        <f t="shared" si="5"/>
        <v/>
      </c>
      <c r="E45" s="117"/>
      <c r="F45" s="117"/>
      <c r="G45" s="117"/>
      <c r="H45" s="118"/>
      <c r="I45" s="118"/>
      <c r="J45" s="118"/>
      <c r="K45" s="118"/>
      <c r="L45" s="118"/>
      <c r="M45" s="101" t="str">
        <f t="shared" si="0"/>
        <v/>
      </c>
      <c r="N45" s="102" t="str">
        <f t="shared" si="1"/>
        <v/>
      </c>
      <c r="O45" s="99" t="str">
        <f>IF(A45="","",IF(D45=1,IFERROR(IF(N45="Probabilidad",(VLOOKUP(A45,'Mapa inherente'!$A$10:$M$18,9,FALSE)-(VLOOKUP(A45,'Mapa inherente'!$A$10:$M$18,9,FALSE)*M45)),IF(N45="Impacto",VLOOKUP(A45,'Mapa inherente'!$A$10:$M$18,9,FALSE),"")),""),
IFERROR(IF(N45="Probabilidad",(O44-(O44)*M45),O44),"")))</f>
        <v/>
      </c>
      <c r="P45" s="103" t="str">
        <f t="shared" si="2"/>
        <v/>
      </c>
      <c r="Q45" s="99" t="str">
        <f>IF(A45="","",IF(D45=1,IFERROR(IF(N45="Impacto",(VLOOKUP(A45,'Mapa inherente'!$A$10:$M$18,13,FALSE)-(VLOOKUP(A45,'Mapa inherente'!$A$10:$M$18,13,FALSE)*M45)),IF(N45="Probabilidad",VLOOKUP(A45,'Mapa inherente'!$A$10:$M$18,13,FALSE),"")),""),
                   IFERROR(IF(N45="Impacto",(Q44-(Q44)*M45),Q44),"")))</f>
        <v/>
      </c>
      <c r="R45" s="103" t="str">
        <f t="shared" si="3"/>
        <v/>
      </c>
      <c r="S45" s="103" t="str">
        <f t="shared" si="4"/>
        <v/>
      </c>
      <c r="T45" s="119"/>
    </row>
  </sheetData>
  <mergeCells count="21">
    <mergeCell ref="Q8:Q9"/>
    <mergeCell ref="S8:S9"/>
    <mergeCell ref="T8:T9"/>
    <mergeCell ref="S1:T2"/>
    <mergeCell ref="B7:B9"/>
    <mergeCell ref="A7:A9"/>
    <mergeCell ref="O8:O9"/>
    <mergeCell ref="A1:A2"/>
    <mergeCell ref="C7:C9"/>
    <mergeCell ref="P8:P9"/>
    <mergeCell ref="D8:D9"/>
    <mergeCell ref="E8:E9"/>
    <mergeCell ref="H8:M8"/>
    <mergeCell ref="N8:N9"/>
    <mergeCell ref="G8:G9"/>
    <mergeCell ref="D7:N7"/>
    <mergeCell ref="B1:R1"/>
    <mergeCell ref="B2:R2"/>
    <mergeCell ref="F8:F9"/>
    <mergeCell ref="O7:T7"/>
    <mergeCell ref="R8:R9"/>
  </mergeCells>
  <conditionalFormatting sqref="C10:C45">
    <cfRule type="cellIs" dxfId="21" priority="1" operator="equal">
      <formula>"Extremo"</formula>
    </cfRule>
    <cfRule type="cellIs" dxfId="20" priority="2" operator="equal">
      <formula>"Bajo"</formula>
    </cfRule>
    <cfRule type="cellIs" dxfId="19" priority="3" operator="equal">
      <formula>"Alto"</formula>
    </cfRule>
    <cfRule type="cellIs" dxfId="18" priority="4" operator="equal">
      <formula>"Moderado"</formula>
    </cfRule>
  </conditionalFormatting>
  <conditionalFormatting sqref="P10:P45">
    <cfRule type="cellIs" dxfId="17" priority="18" operator="equal">
      <formula>"Muy Alta"</formula>
    </cfRule>
    <cfRule type="cellIs" dxfId="16" priority="19" operator="equal">
      <formula>"Alta"</formula>
    </cfRule>
    <cfRule type="cellIs" dxfId="15" priority="20" operator="equal">
      <formula>"Media"</formula>
    </cfRule>
    <cfRule type="cellIs" dxfId="14" priority="21" operator="equal">
      <formula>"Baja"</formula>
    </cfRule>
    <cfRule type="cellIs" dxfId="13" priority="22" operator="equal">
      <formula>"Muy Baja"</formula>
    </cfRule>
  </conditionalFormatting>
  <conditionalFormatting sqref="R10:R45">
    <cfRule type="cellIs" dxfId="12" priority="13" operator="equal">
      <formula>"Catastrófico"</formula>
    </cfRule>
    <cfRule type="cellIs" dxfId="11" priority="14" operator="equal">
      <formula>"Mayor"</formula>
    </cfRule>
    <cfRule type="cellIs" dxfId="10" priority="15" operator="equal">
      <formula>"Moderado"</formula>
    </cfRule>
    <cfRule type="cellIs" dxfId="9" priority="16" operator="equal">
      <formula>"Menor"</formula>
    </cfRule>
    <cfRule type="cellIs" dxfId="8" priority="17" operator="equal">
      <formula>"Leve"</formula>
    </cfRule>
  </conditionalFormatting>
  <conditionalFormatting sqref="S10:S45">
    <cfRule type="cellIs" dxfId="7" priority="9" operator="equal">
      <formula>"Extremo"</formula>
    </cfRule>
    <cfRule type="cellIs" dxfId="6" priority="10" operator="equal">
      <formula>"Alto"</formula>
    </cfRule>
    <cfRule type="cellIs" dxfId="5" priority="11" operator="equal">
      <formula>"Moderado"</formula>
    </cfRule>
    <cfRule type="cellIs" dxfId="4" priority="12" operator="equal">
      <formula>"Bajo"</formula>
    </cfRule>
  </conditionalFormatting>
  <pageMargins left="0.7" right="0.7" top="0.75" bottom="0.75" header="0.3" footer="0.3"/>
  <pageSetup scale="32" orientation="portrait" r:id="rId1"/>
  <drawing r:id="rId2"/>
  <legacyDrawing r:id="rId3"/>
  <extLst>
    <ext xmlns:x14="http://schemas.microsoft.com/office/spreadsheetml/2009/9/main" uri="{CCE6A557-97BC-4b89-ADB6-D9C93CAAB3DF}">
      <x14:dataValidations xmlns:xm="http://schemas.microsoft.com/office/excel/2006/main" count="8">
        <x14:dataValidation type="list" allowBlank="1" showInputMessage="1" showErrorMessage="1" xr:uid="{4AFF7286-D39A-46F6-8050-2AF022E96EAF}">
          <x14:formula1>
            <xm:f>'Mapa inherente'!$A$10:$A$18</xm:f>
          </x14:formula1>
          <xm:sqref>A10:A45</xm:sqref>
        </x14:dataValidation>
        <x14:dataValidation type="list" allowBlank="1" showInputMessage="1" showErrorMessage="1" xr:uid="{C7508B24-CD88-49E6-B8DE-3DFB494B59A6}">
          <x14:formula1>
            <xm:f>'Tabla Valoración controles'!$D$8:$D$10</xm:f>
          </x14:formula1>
          <xm:sqref>H10:H45</xm:sqref>
        </x14:dataValidation>
        <x14:dataValidation type="list" allowBlank="1" showInputMessage="1" showErrorMessage="1" xr:uid="{95B89EE9-26BC-4FE6-9CB3-C1C9457F38C1}">
          <x14:formula1>
            <xm:f>'Tabla Valoración controles'!$D$11:$D$12</xm:f>
          </x14:formula1>
          <xm:sqref>I10:I45</xm:sqref>
        </x14:dataValidation>
        <x14:dataValidation type="list" allowBlank="1" showInputMessage="1" showErrorMessage="1" xr:uid="{B46C9476-E060-4610-B6B5-5CFDDD316F48}">
          <x14:formula1>
            <xm:f>'Tabla Valoración controles'!$D$13:$D$14</xm:f>
          </x14:formula1>
          <xm:sqref>J10:J45</xm:sqref>
        </x14:dataValidation>
        <x14:dataValidation type="list" allowBlank="1" showInputMessage="1" showErrorMessage="1" xr:uid="{0E9DE717-34C5-498F-8EE1-7A03A88E957E}">
          <x14:formula1>
            <xm:f>'Tabla Valoración controles'!$D$15:$D$16</xm:f>
          </x14:formula1>
          <xm:sqref>K10:K45</xm:sqref>
        </x14:dataValidation>
        <x14:dataValidation type="list" allowBlank="1" showInputMessage="1" showErrorMessage="1" xr:uid="{34A32CB4-55F0-4958-B373-03F950F70759}">
          <x14:formula1>
            <xm:f>'Tabla Valoración controles'!$D$17:$D$18</xm:f>
          </x14:formula1>
          <xm:sqref>L10:M45</xm:sqref>
        </x14:dataValidation>
        <x14:dataValidation type="list" allowBlank="1" showInputMessage="1" showErrorMessage="1" xr:uid="{B824B030-A76E-4A9C-9251-8BC0F37AE6A7}">
          <x14:formula1>
            <xm:f>'Opciones Tratamiento'!$B$2:$B$5</xm:f>
          </x14:formula1>
          <xm:sqref>T10:T45</xm:sqref>
        </x14:dataValidation>
        <x14:dataValidation type="list" allowBlank="1" showInputMessage="1" showErrorMessage="1" xr:uid="{491068B7-FCA3-4F10-97B2-EF9B7D80A140}">
          <x14:formula1>
            <xm:f>Hoja2!$F$4:$F$10</xm:f>
          </x14:formula1>
          <xm:sqref>F10:F45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D73E0-5965-41B7-9F01-7DDD9980C76E}">
  <dimension ref="F4:F10"/>
  <sheetViews>
    <sheetView workbookViewId="0">
      <selection activeCell="G9" sqref="G9"/>
    </sheetView>
  </sheetViews>
  <sheetFormatPr baseColWidth="10" defaultRowHeight="14.5" x14ac:dyDescent="0.35"/>
  <cols>
    <col min="6" max="6" width="12" bestFit="1" customWidth="1"/>
  </cols>
  <sheetData>
    <row r="4" spans="6:6" x14ac:dyDescent="0.35">
      <c r="F4" t="s">
        <v>211</v>
      </c>
    </row>
    <row r="5" spans="6:6" x14ac:dyDescent="0.35">
      <c r="F5" t="s">
        <v>212</v>
      </c>
    </row>
    <row r="6" spans="6:6" x14ac:dyDescent="0.35">
      <c r="F6" t="s">
        <v>213</v>
      </c>
    </row>
    <row r="7" spans="6:6" x14ac:dyDescent="0.35">
      <c r="F7" t="s">
        <v>216</v>
      </c>
    </row>
    <row r="8" spans="6:6" x14ac:dyDescent="0.35">
      <c r="F8" t="s">
        <v>217</v>
      </c>
    </row>
    <row r="9" spans="6:6" x14ac:dyDescent="0.35">
      <c r="F9" t="s">
        <v>214</v>
      </c>
    </row>
    <row r="10" spans="6:6" x14ac:dyDescent="0.35">
      <c r="F10" t="s">
        <v>215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tabColor rgb="FF00B0F0"/>
  </sheetPr>
  <dimension ref="A2:AH59"/>
  <sheetViews>
    <sheetView zoomScale="90" zoomScaleNormal="90" workbookViewId="0">
      <selection activeCell="C2" sqref="C2"/>
    </sheetView>
  </sheetViews>
  <sheetFormatPr baseColWidth="10" defaultRowHeight="14.5" x14ac:dyDescent="0.35"/>
  <cols>
    <col min="2" max="2" width="24.1796875" customWidth="1"/>
    <col min="3" max="3" width="70.1796875" customWidth="1"/>
    <col min="4" max="4" width="29.81640625" customWidth="1"/>
  </cols>
  <sheetData>
    <row r="2" spans="1:34" s="38" customFormat="1" ht="42.75" customHeight="1" x14ac:dyDescent="0.35">
      <c r="B2" s="148"/>
      <c r="C2" s="78" t="s">
        <v>191</v>
      </c>
      <c r="D2" s="363" t="s">
        <v>231</v>
      </c>
    </row>
    <row r="3" spans="1:34" s="38" customFormat="1" ht="42.75" customHeight="1" x14ac:dyDescent="0.35">
      <c r="B3" s="149"/>
      <c r="C3" s="139" t="s">
        <v>192</v>
      </c>
      <c r="D3" s="364"/>
    </row>
    <row r="4" spans="1:34" s="38" customFormat="1" ht="18" customHeight="1" x14ac:dyDescent="0.35">
      <c r="B4" s="79"/>
      <c r="C4" s="80"/>
      <c r="D4" s="80"/>
      <c r="E4" s="81"/>
    </row>
    <row r="5" spans="1:34" ht="22.5" x14ac:dyDescent="0.35">
      <c r="A5" s="38"/>
      <c r="B5" s="362" t="s">
        <v>46</v>
      </c>
      <c r="C5" s="362"/>
      <c r="D5" s="362"/>
      <c r="E5" s="38"/>
      <c r="F5" s="38"/>
      <c r="G5" s="38"/>
      <c r="H5" s="38"/>
      <c r="I5" s="38"/>
      <c r="J5" s="38"/>
      <c r="K5" s="38"/>
      <c r="L5" s="38"/>
      <c r="M5" s="38"/>
      <c r="N5" s="38"/>
      <c r="O5" s="38"/>
      <c r="P5" s="38"/>
      <c r="Q5" s="38"/>
      <c r="R5" s="38"/>
      <c r="S5" s="38"/>
      <c r="T5" s="38"/>
      <c r="U5" s="38"/>
      <c r="V5" s="38"/>
      <c r="W5" s="38"/>
      <c r="X5" s="38"/>
      <c r="Y5" s="38"/>
      <c r="Z5" s="38"/>
      <c r="AA5" s="38"/>
      <c r="AB5" s="38"/>
    </row>
    <row r="6" spans="1:34" x14ac:dyDescent="0.35">
      <c r="A6" s="38"/>
      <c r="B6" s="38"/>
      <c r="C6" s="38"/>
      <c r="D6" s="38"/>
      <c r="E6" s="38"/>
      <c r="F6" s="38"/>
      <c r="G6" s="38"/>
      <c r="H6" s="38"/>
      <c r="I6" s="38"/>
      <c r="J6" s="38"/>
      <c r="K6" s="38"/>
      <c r="L6" s="38"/>
      <c r="M6" s="38"/>
      <c r="N6" s="38"/>
      <c r="O6" s="38"/>
      <c r="P6" s="38"/>
      <c r="Q6" s="38"/>
      <c r="R6" s="38"/>
      <c r="S6" s="38"/>
      <c r="T6" s="38"/>
      <c r="U6" s="38"/>
      <c r="V6" s="38"/>
      <c r="W6" s="38"/>
      <c r="X6" s="38"/>
      <c r="Y6" s="38"/>
      <c r="Z6" s="38"/>
      <c r="AA6" s="38"/>
      <c r="AB6" s="38"/>
    </row>
    <row r="7" spans="1:34" ht="25" x14ac:dyDescent="0.35">
      <c r="A7" s="38"/>
      <c r="B7" s="9"/>
      <c r="C7" s="10" t="s">
        <v>43</v>
      </c>
      <c r="D7" s="10" t="s">
        <v>4</v>
      </c>
      <c r="E7" s="38"/>
      <c r="F7" s="38"/>
      <c r="G7" s="38"/>
      <c r="H7" s="38"/>
      <c r="I7" s="38"/>
      <c r="J7" s="38"/>
      <c r="K7" s="38"/>
      <c r="L7" s="38"/>
      <c r="M7" s="38"/>
      <c r="N7" s="38"/>
      <c r="O7" s="38"/>
      <c r="P7" s="38"/>
      <c r="Q7" s="38"/>
      <c r="R7" s="38"/>
      <c r="S7" s="38"/>
      <c r="T7" s="38"/>
      <c r="U7" s="38"/>
      <c r="V7" s="38"/>
      <c r="W7" s="38"/>
      <c r="X7" s="38"/>
      <c r="Y7" s="38"/>
      <c r="Z7" s="38"/>
      <c r="AA7" s="38"/>
      <c r="AB7" s="38"/>
    </row>
    <row r="8" spans="1:34" ht="50" x14ac:dyDescent="0.35">
      <c r="A8" s="38"/>
      <c r="B8" s="11" t="s">
        <v>42</v>
      </c>
      <c r="C8" s="12" t="s">
        <v>92</v>
      </c>
      <c r="D8" s="13">
        <v>0.2</v>
      </c>
      <c r="E8" s="38"/>
      <c r="F8" s="38"/>
      <c r="G8" s="38"/>
      <c r="H8" s="38"/>
      <c r="I8" s="38"/>
      <c r="J8" s="38"/>
      <c r="K8" s="38"/>
      <c r="L8" s="38"/>
      <c r="M8" s="38"/>
      <c r="N8" s="38"/>
      <c r="O8" s="38"/>
      <c r="P8" s="38"/>
      <c r="Q8" s="38"/>
      <c r="R8" s="38"/>
      <c r="S8" s="38"/>
      <c r="T8" s="38"/>
      <c r="U8" s="38"/>
      <c r="V8" s="38"/>
      <c r="W8" s="38"/>
      <c r="X8" s="38"/>
      <c r="Y8" s="38"/>
      <c r="Z8" s="38"/>
      <c r="AA8" s="38"/>
      <c r="AB8" s="38"/>
    </row>
    <row r="9" spans="1:34" ht="50" x14ac:dyDescent="0.35">
      <c r="A9" s="38"/>
      <c r="B9" s="14" t="s">
        <v>44</v>
      </c>
      <c r="C9" s="15" t="s">
        <v>93</v>
      </c>
      <c r="D9" s="16">
        <v>0.4</v>
      </c>
      <c r="E9" s="38"/>
      <c r="F9" s="38"/>
      <c r="G9" s="38"/>
      <c r="H9" s="38"/>
      <c r="I9" s="38"/>
      <c r="J9" s="38"/>
      <c r="K9" s="38"/>
      <c r="L9" s="38"/>
      <c r="M9" s="38"/>
      <c r="N9" s="38"/>
      <c r="O9" s="38"/>
      <c r="P9" s="38"/>
      <c r="Q9" s="38"/>
      <c r="R9" s="38"/>
      <c r="S9" s="38"/>
      <c r="T9" s="38"/>
      <c r="U9" s="38"/>
      <c r="V9" s="38"/>
      <c r="W9" s="38"/>
      <c r="X9" s="38"/>
      <c r="Y9" s="38"/>
      <c r="Z9" s="38"/>
      <c r="AA9" s="38"/>
      <c r="AB9" s="38"/>
    </row>
    <row r="10" spans="1:34" ht="50" x14ac:dyDescent="0.35">
      <c r="A10" s="38"/>
      <c r="B10" s="17" t="s">
        <v>97</v>
      </c>
      <c r="C10" s="15" t="s">
        <v>94</v>
      </c>
      <c r="D10" s="16">
        <v>0.6</v>
      </c>
      <c r="E10" s="38"/>
      <c r="F10" s="38"/>
      <c r="G10" s="38"/>
      <c r="H10" s="38"/>
      <c r="I10" s="38"/>
      <c r="J10" s="38"/>
      <c r="K10" s="38"/>
      <c r="L10" s="38"/>
      <c r="M10" s="38"/>
      <c r="N10" s="38"/>
      <c r="O10" s="38"/>
      <c r="P10" s="38"/>
      <c r="Q10" s="38"/>
      <c r="R10" s="38"/>
      <c r="S10" s="38"/>
      <c r="T10" s="38"/>
      <c r="U10" s="38"/>
      <c r="V10" s="38"/>
      <c r="W10" s="38"/>
      <c r="X10" s="38"/>
      <c r="Y10" s="38"/>
      <c r="Z10" s="38"/>
      <c r="AA10" s="38"/>
      <c r="AB10" s="38"/>
    </row>
    <row r="11" spans="1:34" ht="75" x14ac:dyDescent="0.35">
      <c r="A11" s="38"/>
      <c r="B11" s="18" t="s">
        <v>6</v>
      </c>
      <c r="C11" s="15" t="s">
        <v>95</v>
      </c>
      <c r="D11" s="16">
        <v>0.8</v>
      </c>
      <c r="E11" s="38"/>
      <c r="F11" s="38"/>
      <c r="G11" s="38"/>
      <c r="H11" s="38"/>
      <c r="I11" s="38"/>
      <c r="J11" s="38"/>
      <c r="K11" s="38"/>
      <c r="L11" s="38"/>
      <c r="M11" s="38"/>
      <c r="N11" s="38"/>
      <c r="O11" s="38"/>
      <c r="P11" s="38"/>
      <c r="Q11" s="38"/>
      <c r="R11" s="38"/>
      <c r="S11" s="38"/>
      <c r="T11" s="38"/>
      <c r="U11" s="38"/>
      <c r="V11" s="38"/>
      <c r="W11" s="38"/>
      <c r="X11" s="38"/>
      <c r="Y11" s="38"/>
      <c r="Z11" s="38"/>
      <c r="AA11" s="38"/>
      <c r="AB11" s="38"/>
    </row>
    <row r="12" spans="1:34" ht="50" x14ac:dyDescent="0.35">
      <c r="A12" s="38"/>
      <c r="B12" s="19" t="s">
        <v>45</v>
      </c>
      <c r="C12" s="15" t="s">
        <v>96</v>
      </c>
      <c r="D12" s="16">
        <v>1</v>
      </c>
      <c r="E12" s="38"/>
      <c r="F12" s="38"/>
      <c r="G12" s="38"/>
      <c r="H12" s="38"/>
      <c r="I12" s="38"/>
      <c r="J12" s="38"/>
      <c r="K12" s="38"/>
      <c r="L12" s="38"/>
      <c r="M12" s="38"/>
      <c r="N12" s="38"/>
      <c r="O12" s="38"/>
      <c r="P12" s="38"/>
      <c r="Q12" s="38"/>
      <c r="R12" s="38"/>
      <c r="S12" s="38"/>
      <c r="T12" s="38"/>
      <c r="U12" s="38"/>
      <c r="V12" s="38"/>
      <c r="W12" s="38"/>
      <c r="X12" s="38"/>
      <c r="Y12" s="38"/>
      <c r="Z12" s="38"/>
      <c r="AA12" s="38"/>
      <c r="AB12" s="38"/>
    </row>
    <row r="13" spans="1:34" x14ac:dyDescent="0.35">
      <c r="A13" s="38"/>
      <c r="B13" s="62"/>
      <c r="C13" s="62"/>
      <c r="D13" s="62"/>
      <c r="E13" s="38"/>
      <c r="F13" s="38"/>
      <c r="G13" s="38"/>
      <c r="H13" s="38"/>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row>
    <row r="14" spans="1:34" x14ac:dyDescent="0.35">
      <c r="A14" s="38"/>
      <c r="B14" s="63"/>
      <c r="C14" s="62"/>
      <c r="D14" s="62"/>
      <c r="E14" s="38"/>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row>
    <row r="15" spans="1:34" x14ac:dyDescent="0.35">
      <c r="A15" s="38"/>
      <c r="B15" s="62"/>
      <c r="C15" s="62"/>
      <c r="D15" s="62"/>
      <c r="E15" s="38"/>
      <c r="F15" s="38"/>
      <c r="G15" s="38"/>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row>
    <row r="16" spans="1:34" x14ac:dyDescent="0.35">
      <c r="A16" s="38"/>
      <c r="B16" s="62"/>
      <c r="C16" s="62"/>
      <c r="D16" s="62"/>
      <c r="E16" s="38"/>
      <c r="F16" s="38"/>
      <c r="G16" s="38"/>
      <c r="H16" s="38"/>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row>
    <row r="17" spans="1:34" x14ac:dyDescent="0.35">
      <c r="A17" s="38"/>
      <c r="B17" s="62"/>
      <c r="C17" s="62"/>
      <c r="D17" s="62"/>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row>
    <row r="18" spans="1:34" x14ac:dyDescent="0.35">
      <c r="A18" s="38"/>
      <c r="B18" s="62"/>
      <c r="C18" s="62"/>
      <c r="D18" s="62"/>
      <c r="E18" s="38"/>
      <c r="F18" s="38"/>
      <c r="G18" s="38"/>
      <c r="H18" s="38"/>
      <c r="I18" s="38"/>
      <c r="J18" s="38"/>
      <c r="K18" s="38"/>
      <c r="L18" s="38"/>
      <c r="M18" s="38"/>
      <c r="N18" s="38"/>
      <c r="O18" s="38"/>
      <c r="P18" s="38"/>
      <c r="Q18" s="38"/>
      <c r="R18" s="38"/>
      <c r="S18" s="38"/>
      <c r="T18" s="38"/>
      <c r="U18" s="38"/>
      <c r="V18" s="38"/>
      <c r="W18" s="38"/>
      <c r="X18" s="38"/>
      <c r="Y18" s="38"/>
      <c r="Z18" s="38"/>
      <c r="AA18" s="38"/>
      <c r="AB18" s="38"/>
      <c r="AC18" s="38"/>
      <c r="AD18" s="38"/>
      <c r="AE18" s="38"/>
      <c r="AF18" s="38"/>
      <c r="AG18" s="38"/>
      <c r="AH18" s="38"/>
    </row>
    <row r="19" spans="1:34" x14ac:dyDescent="0.35">
      <c r="A19" s="38"/>
      <c r="B19" s="62"/>
      <c r="C19" s="62"/>
      <c r="D19" s="62"/>
      <c r="E19" s="38"/>
      <c r="F19" s="38"/>
      <c r="G19" s="38"/>
      <c r="H19" s="38"/>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row>
    <row r="20" spans="1:34" x14ac:dyDescent="0.35">
      <c r="A20" s="38"/>
      <c r="B20" s="62"/>
      <c r="C20" s="62"/>
      <c r="D20" s="62"/>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38"/>
      <c r="AF20" s="38"/>
      <c r="AG20" s="38"/>
      <c r="AH20" s="38"/>
    </row>
    <row r="21" spans="1:34" x14ac:dyDescent="0.35">
      <c r="A21" s="38"/>
      <c r="B21" s="62"/>
      <c r="C21" s="62"/>
      <c r="D21" s="62"/>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row>
    <row r="22" spans="1:34" x14ac:dyDescent="0.35">
      <c r="A22" s="38"/>
      <c r="B22" s="62"/>
      <c r="C22" s="62"/>
      <c r="D22" s="62"/>
      <c r="E22" s="38"/>
      <c r="F22" s="38"/>
      <c r="G22" s="38"/>
      <c r="H22" s="38"/>
      <c r="I22" s="38"/>
      <c r="J22" s="38"/>
      <c r="K22" s="38"/>
      <c r="L22" s="38"/>
      <c r="M22" s="38"/>
      <c r="N22" s="38"/>
      <c r="O22" s="38"/>
      <c r="P22" s="38"/>
      <c r="Q22" s="38"/>
      <c r="R22" s="38"/>
      <c r="S22" s="38"/>
      <c r="T22" s="38"/>
      <c r="U22" s="38"/>
      <c r="V22" s="38"/>
      <c r="W22" s="38"/>
      <c r="X22" s="38"/>
      <c r="Y22" s="38"/>
      <c r="Z22" s="38"/>
      <c r="AA22" s="38"/>
      <c r="AB22" s="38"/>
      <c r="AC22" s="38"/>
      <c r="AD22" s="38"/>
      <c r="AE22" s="38"/>
      <c r="AF22" s="38"/>
      <c r="AG22" s="38"/>
      <c r="AH22" s="38"/>
    </row>
    <row r="23" spans="1:34" x14ac:dyDescent="0.35">
      <c r="A23" s="38"/>
      <c r="B23" s="38"/>
      <c r="C23" s="38"/>
      <c r="D23" s="38"/>
      <c r="E23" s="38"/>
      <c r="F23" s="38"/>
      <c r="G23" s="38"/>
      <c r="H23" s="38"/>
      <c r="I23" s="38"/>
      <c r="J23" s="38"/>
      <c r="K23" s="38"/>
      <c r="L23" s="38"/>
      <c r="M23" s="38"/>
      <c r="N23" s="38"/>
      <c r="O23" s="38"/>
      <c r="P23" s="38"/>
      <c r="Q23" s="38"/>
      <c r="R23" s="38"/>
      <c r="S23" s="38"/>
      <c r="T23" s="38"/>
      <c r="U23" s="38"/>
      <c r="V23" s="38"/>
      <c r="W23" s="38"/>
      <c r="X23" s="38"/>
      <c r="Y23" s="38"/>
      <c r="Z23" s="38"/>
      <c r="AA23" s="38"/>
      <c r="AB23" s="38"/>
      <c r="AC23" s="38"/>
      <c r="AD23" s="38"/>
      <c r="AE23" s="38"/>
      <c r="AF23" s="38"/>
      <c r="AG23" s="38"/>
      <c r="AH23" s="38"/>
    </row>
    <row r="24" spans="1:34" x14ac:dyDescent="0.35">
      <c r="A24" s="38"/>
      <c r="B24" s="38"/>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row>
    <row r="25" spans="1:34" x14ac:dyDescent="0.35">
      <c r="A25" s="38"/>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row>
    <row r="26" spans="1:34" x14ac:dyDescent="0.35">
      <c r="A26" s="38"/>
      <c r="B26" s="38"/>
      <c r="C26" s="38"/>
      <c r="D26" s="38"/>
      <c r="E26" s="38"/>
      <c r="F26" s="38"/>
      <c r="G26" s="38"/>
      <c r="H26" s="38"/>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row>
    <row r="27" spans="1:34" x14ac:dyDescent="0.35">
      <c r="A27" s="38"/>
      <c r="B27" s="38"/>
      <c r="C27" s="38"/>
      <c r="D27" s="38"/>
      <c r="E27" s="38"/>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row>
    <row r="28" spans="1:34" x14ac:dyDescent="0.35">
      <c r="A28" s="38"/>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row>
    <row r="29" spans="1:34" x14ac:dyDescent="0.35">
      <c r="A29" s="38"/>
      <c r="B29" s="38"/>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row>
    <row r="30" spans="1:34" x14ac:dyDescent="0.35">
      <c r="A30" s="38"/>
      <c r="B30" s="38"/>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row>
    <row r="31" spans="1:34" x14ac:dyDescent="0.35">
      <c r="A31" s="38"/>
      <c r="B31" s="38"/>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row>
    <row r="32" spans="1:34" x14ac:dyDescent="0.35">
      <c r="A32" s="38"/>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row>
    <row r="33" spans="1:34" x14ac:dyDescent="0.35">
      <c r="A33" s="38"/>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row>
    <row r="34" spans="1:34" x14ac:dyDescent="0.35">
      <c r="A34" s="38"/>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row>
    <row r="35" spans="1:34" x14ac:dyDescent="0.35">
      <c r="A35" s="38"/>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row>
    <row r="36" spans="1:34" x14ac:dyDescent="0.35">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row>
    <row r="37" spans="1:34" x14ac:dyDescent="0.35">
      <c r="A37" s="38"/>
      <c r="E37" s="38"/>
      <c r="F37" s="38"/>
      <c r="G37" s="38"/>
      <c r="H37" s="38"/>
      <c r="I37" s="38"/>
      <c r="J37" s="38"/>
      <c r="K37" s="38"/>
      <c r="L37" s="38"/>
      <c r="M37" s="38"/>
      <c r="N37" s="38"/>
      <c r="O37" s="38"/>
      <c r="P37" s="38"/>
      <c r="Q37" s="38"/>
      <c r="R37" s="38"/>
      <c r="S37" s="38"/>
      <c r="T37" s="38"/>
      <c r="U37" s="38"/>
      <c r="V37" s="38"/>
      <c r="W37" s="38"/>
      <c r="X37" s="38"/>
      <c r="Y37" s="38"/>
      <c r="Z37" s="38"/>
      <c r="AA37" s="38"/>
      <c r="AB37" s="38"/>
    </row>
    <row r="38" spans="1:34" x14ac:dyDescent="0.35">
      <c r="A38" s="38"/>
      <c r="E38" s="38"/>
      <c r="F38" s="38"/>
      <c r="G38" s="38"/>
      <c r="H38" s="38"/>
      <c r="I38" s="38"/>
      <c r="J38" s="38"/>
      <c r="K38" s="38"/>
      <c r="L38" s="38"/>
      <c r="M38" s="38"/>
      <c r="N38" s="38"/>
      <c r="O38" s="38"/>
      <c r="P38" s="38"/>
      <c r="Q38" s="38"/>
      <c r="R38" s="38"/>
      <c r="S38" s="38"/>
      <c r="T38" s="38"/>
      <c r="U38" s="38"/>
      <c r="V38" s="38"/>
      <c r="W38" s="38"/>
      <c r="X38" s="38"/>
      <c r="Y38" s="38"/>
      <c r="Z38" s="38"/>
      <c r="AA38" s="38"/>
      <c r="AB38" s="38"/>
    </row>
    <row r="39" spans="1:34" x14ac:dyDescent="0.35">
      <c r="A39" s="38"/>
    </row>
    <row r="40" spans="1:34" x14ac:dyDescent="0.35">
      <c r="A40" s="38"/>
    </row>
    <row r="41" spans="1:34" x14ac:dyDescent="0.35">
      <c r="A41" s="38"/>
    </row>
    <row r="42" spans="1:34" x14ac:dyDescent="0.35">
      <c r="A42" s="38"/>
    </row>
    <row r="43" spans="1:34" x14ac:dyDescent="0.35">
      <c r="A43" s="38"/>
    </row>
    <row r="44" spans="1:34" x14ac:dyDescent="0.35">
      <c r="A44" s="38"/>
    </row>
    <row r="45" spans="1:34" x14ac:dyDescent="0.35">
      <c r="A45" s="38"/>
    </row>
    <row r="46" spans="1:34" x14ac:dyDescent="0.35">
      <c r="A46" s="38"/>
    </row>
    <row r="47" spans="1:34" x14ac:dyDescent="0.35">
      <c r="A47" s="38"/>
    </row>
    <row r="48" spans="1:34" x14ac:dyDescent="0.35">
      <c r="A48" s="38"/>
    </row>
    <row r="49" spans="1:1" x14ac:dyDescent="0.35">
      <c r="A49" s="38"/>
    </row>
    <row r="50" spans="1:1" x14ac:dyDescent="0.35">
      <c r="A50" s="38"/>
    </row>
    <row r="51" spans="1:1" x14ac:dyDescent="0.35">
      <c r="A51" s="38"/>
    </row>
    <row r="52" spans="1:1" x14ac:dyDescent="0.35">
      <c r="A52" s="38"/>
    </row>
    <row r="53" spans="1:1" x14ac:dyDescent="0.35">
      <c r="A53" s="38"/>
    </row>
    <row r="54" spans="1:1" x14ac:dyDescent="0.35">
      <c r="A54" s="38"/>
    </row>
    <row r="55" spans="1:1" x14ac:dyDescent="0.35">
      <c r="A55" s="38"/>
    </row>
    <row r="56" spans="1:1" x14ac:dyDescent="0.35">
      <c r="A56" s="38"/>
    </row>
    <row r="57" spans="1:1" x14ac:dyDescent="0.35">
      <c r="A57" s="38"/>
    </row>
    <row r="58" spans="1:1" x14ac:dyDescent="0.35">
      <c r="A58" s="38"/>
    </row>
    <row r="59" spans="1:1" x14ac:dyDescent="0.35">
      <c r="A59" s="38"/>
    </row>
  </sheetData>
  <sheetProtection algorithmName="SHA-512" hashValue="9r/N2ReyaWY7u9ojQYVAGiBeuzQC9Hvz+fU6ZB1enX8i48XXjUg6nGufXixGG3TWWcRlChb7B3FFUbXKFPGhRA==" saltValue="lDGZr+P4gep2rXOysbC+/A==" spinCount="100000" sheet="1" objects="1" scenarios="1"/>
  <mergeCells count="3">
    <mergeCell ref="B5:D5"/>
    <mergeCell ref="B2:B3"/>
    <mergeCell ref="D2:D3"/>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tabColor theme="6" tint="-0.249977111117893"/>
  </sheetPr>
  <dimension ref="A2:U236"/>
  <sheetViews>
    <sheetView zoomScale="60" zoomScaleNormal="60" workbookViewId="0">
      <selection activeCell="C3" sqref="C3:D3"/>
    </sheetView>
  </sheetViews>
  <sheetFormatPr baseColWidth="10" defaultRowHeight="14.5" x14ac:dyDescent="0.35"/>
  <cols>
    <col min="2" max="2" width="40.453125" customWidth="1"/>
    <col min="3" max="3" width="66.26953125" customWidth="1"/>
    <col min="4" max="4" width="94" customWidth="1"/>
    <col min="5" max="5" width="45" customWidth="1"/>
  </cols>
  <sheetData>
    <row r="2" spans="1:21" s="38" customFormat="1" ht="42.75" customHeight="1" x14ac:dyDescent="0.35">
      <c r="B2" s="371"/>
      <c r="C2" s="367" t="s">
        <v>191</v>
      </c>
      <c r="D2" s="367"/>
      <c r="E2" s="372" t="s">
        <v>227</v>
      </c>
    </row>
    <row r="3" spans="1:21" s="38" customFormat="1" ht="42.75" customHeight="1" x14ac:dyDescent="0.35">
      <c r="B3" s="371"/>
      <c r="C3" s="368" t="s">
        <v>192</v>
      </c>
      <c r="D3" s="368"/>
      <c r="E3" s="373"/>
    </row>
    <row r="4" spans="1:21" s="38" customFormat="1" ht="18" customHeight="1" x14ac:dyDescent="0.35">
      <c r="B4" s="79"/>
      <c r="C4" s="80"/>
      <c r="D4" s="80"/>
      <c r="E4" s="81"/>
    </row>
    <row r="5" spans="1:21" ht="32.5" x14ac:dyDescent="0.35">
      <c r="A5" s="38"/>
      <c r="B5" s="370" t="s">
        <v>54</v>
      </c>
      <c r="C5" s="370"/>
      <c r="D5" s="370"/>
      <c r="E5" s="38"/>
      <c r="F5" s="38"/>
      <c r="G5" s="38"/>
      <c r="H5" s="38"/>
      <c r="I5" s="38"/>
      <c r="J5" s="38"/>
      <c r="K5" s="38"/>
      <c r="L5" s="38"/>
      <c r="M5" s="38"/>
      <c r="N5" s="38"/>
      <c r="O5" s="38"/>
      <c r="P5" s="38"/>
      <c r="Q5" s="38"/>
      <c r="R5" s="38"/>
      <c r="S5" s="38"/>
      <c r="T5" s="38"/>
      <c r="U5" s="38"/>
    </row>
    <row r="6" spans="1:21" x14ac:dyDescent="0.35">
      <c r="A6" s="38"/>
      <c r="B6" s="38"/>
      <c r="C6" s="38"/>
      <c r="D6" s="38"/>
      <c r="E6" s="38"/>
      <c r="F6" s="38"/>
      <c r="G6" s="38"/>
      <c r="H6" s="38"/>
      <c r="I6" s="38"/>
      <c r="J6" s="38"/>
      <c r="K6" s="38"/>
      <c r="L6" s="38"/>
      <c r="M6" s="38"/>
      <c r="N6" s="38"/>
      <c r="O6" s="38"/>
      <c r="P6" s="38"/>
      <c r="Q6" s="38"/>
      <c r="R6" s="38"/>
      <c r="S6" s="38"/>
      <c r="T6" s="38"/>
      <c r="U6" s="38"/>
    </row>
    <row r="7" spans="1:21" ht="61" x14ac:dyDescent="0.35">
      <c r="A7" s="38"/>
      <c r="B7" s="59"/>
      <c r="C7" s="30" t="s">
        <v>47</v>
      </c>
      <c r="D7" s="369" t="s">
        <v>48</v>
      </c>
      <c r="E7" s="369"/>
      <c r="F7" s="38"/>
      <c r="G7" s="38"/>
      <c r="H7" s="38"/>
      <c r="I7" s="38"/>
      <c r="J7" s="38"/>
      <c r="K7" s="38"/>
      <c r="L7" s="38"/>
      <c r="M7" s="38"/>
      <c r="N7" s="38"/>
      <c r="O7" s="38"/>
      <c r="P7" s="38"/>
      <c r="Q7" s="38"/>
      <c r="R7" s="38"/>
      <c r="S7" s="38"/>
      <c r="T7" s="38"/>
      <c r="U7" s="38"/>
    </row>
    <row r="8" spans="1:21" ht="56.25" customHeight="1" x14ac:dyDescent="0.35">
      <c r="A8" s="58" t="s">
        <v>74</v>
      </c>
      <c r="B8" s="31" t="s">
        <v>91</v>
      </c>
      <c r="C8" s="36" t="s">
        <v>143</v>
      </c>
      <c r="D8" s="365" t="s">
        <v>87</v>
      </c>
      <c r="E8" s="366"/>
      <c r="F8" s="38"/>
      <c r="G8" s="38"/>
      <c r="H8" s="38"/>
      <c r="I8" s="38"/>
      <c r="J8" s="38"/>
      <c r="K8" s="38"/>
      <c r="L8" s="38"/>
      <c r="M8" s="38"/>
      <c r="N8" s="38"/>
      <c r="O8" s="38"/>
      <c r="P8" s="38"/>
      <c r="Q8" s="38"/>
      <c r="R8" s="38"/>
      <c r="S8" s="38"/>
      <c r="T8" s="38"/>
      <c r="U8" s="38"/>
    </row>
    <row r="9" spans="1:21" ht="67.5" customHeight="1" x14ac:dyDescent="0.35">
      <c r="A9" s="58" t="s">
        <v>75</v>
      </c>
      <c r="B9" s="32" t="s">
        <v>50</v>
      </c>
      <c r="C9" s="37" t="s">
        <v>83</v>
      </c>
      <c r="D9" s="365" t="s">
        <v>88</v>
      </c>
      <c r="E9" s="366"/>
      <c r="F9" s="38"/>
      <c r="G9" s="38"/>
      <c r="H9" s="38"/>
      <c r="I9" s="38"/>
      <c r="J9" s="38"/>
      <c r="K9" s="38"/>
      <c r="L9" s="38"/>
      <c r="M9" s="38"/>
      <c r="N9" s="38"/>
      <c r="O9" s="38"/>
      <c r="P9" s="38"/>
      <c r="Q9" s="38"/>
      <c r="R9" s="38"/>
      <c r="S9" s="38"/>
      <c r="T9" s="38"/>
      <c r="U9" s="38"/>
    </row>
    <row r="10" spans="1:21" ht="67.5" customHeight="1" x14ac:dyDescent="0.35">
      <c r="A10" s="58" t="s">
        <v>72</v>
      </c>
      <c r="B10" s="33" t="s">
        <v>51</v>
      </c>
      <c r="C10" s="37" t="s">
        <v>84</v>
      </c>
      <c r="D10" s="365" t="s">
        <v>90</v>
      </c>
      <c r="E10" s="366"/>
      <c r="F10" s="38"/>
      <c r="G10" s="38"/>
      <c r="H10" s="38"/>
      <c r="I10" s="38"/>
      <c r="J10" s="38"/>
      <c r="K10" s="38"/>
      <c r="L10" s="38"/>
      <c r="M10" s="38"/>
      <c r="N10" s="38"/>
      <c r="O10" s="38"/>
      <c r="P10" s="38"/>
      <c r="Q10" s="38"/>
      <c r="R10" s="38"/>
      <c r="S10" s="38"/>
      <c r="T10" s="38"/>
      <c r="U10" s="38"/>
    </row>
    <row r="11" spans="1:21" ht="101.25" customHeight="1" x14ac:dyDescent="0.35">
      <c r="A11" s="58" t="s">
        <v>7</v>
      </c>
      <c r="B11" s="34" t="s">
        <v>52</v>
      </c>
      <c r="C11" s="37" t="s">
        <v>85</v>
      </c>
      <c r="D11" s="365" t="s">
        <v>89</v>
      </c>
      <c r="E11" s="366"/>
      <c r="F11" s="38"/>
      <c r="G11" s="38"/>
      <c r="H11" s="38"/>
      <c r="I11" s="38"/>
      <c r="J11" s="38"/>
      <c r="K11" s="38"/>
      <c r="L11" s="38"/>
      <c r="M11" s="38"/>
      <c r="N11" s="38"/>
      <c r="O11" s="38"/>
      <c r="P11" s="38"/>
      <c r="Q11" s="38"/>
      <c r="R11" s="38"/>
      <c r="S11" s="38"/>
      <c r="T11" s="38"/>
      <c r="U11" s="38"/>
    </row>
    <row r="12" spans="1:21" ht="67.5" customHeight="1" x14ac:dyDescent="0.35">
      <c r="A12" s="58" t="s">
        <v>76</v>
      </c>
      <c r="B12" s="35" t="s">
        <v>53</v>
      </c>
      <c r="C12" s="37" t="s">
        <v>86</v>
      </c>
      <c r="D12" s="365" t="s">
        <v>108</v>
      </c>
      <c r="E12" s="366"/>
      <c r="F12" s="38"/>
      <c r="G12" s="38"/>
      <c r="H12" s="38"/>
      <c r="I12" s="38"/>
      <c r="J12" s="38"/>
      <c r="K12" s="38"/>
      <c r="L12" s="38"/>
      <c r="M12" s="38"/>
      <c r="N12" s="38"/>
      <c r="O12" s="38"/>
      <c r="P12" s="38"/>
      <c r="Q12" s="38"/>
      <c r="R12" s="38"/>
      <c r="S12" s="38"/>
      <c r="T12" s="38"/>
      <c r="U12" s="38"/>
    </row>
    <row r="13" spans="1:21" ht="20" x14ac:dyDescent="0.35">
      <c r="A13" s="58"/>
      <c r="B13" s="58"/>
      <c r="C13" s="60"/>
      <c r="D13" s="60"/>
      <c r="E13" s="38"/>
      <c r="F13" s="38"/>
      <c r="G13" s="38"/>
      <c r="H13" s="38"/>
      <c r="I13" s="38"/>
      <c r="J13" s="38"/>
      <c r="K13" s="38"/>
      <c r="L13" s="38"/>
      <c r="M13" s="38"/>
      <c r="N13" s="38"/>
      <c r="O13" s="38"/>
      <c r="P13" s="38"/>
      <c r="Q13" s="38"/>
      <c r="R13" s="38"/>
      <c r="S13" s="38"/>
      <c r="T13" s="38"/>
      <c r="U13" s="38"/>
    </row>
    <row r="14" spans="1:21" x14ac:dyDescent="0.35">
      <c r="A14" s="58"/>
      <c r="B14" s="61"/>
      <c r="C14" s="61"/>
      <c r="D14" s="61"/>
      <c r="E14" s="38"/>
      <c r="F14" s="38"/>
      <c r="G14" s="38"/>
      <c r="H14" s="38"/>
      <c r="I14" s="38"/>
      <c r="J14" s="38"/>
      <c r="K14" s="38"/>
      <c r="L14" s="38"/>
      <c r="M14" s="38"/>
      <c r="N14" s="38"/>
      <c r="O14" s="38"/>
      <c r="P14" s="38"/>
      <c r="Q14" s="38"/>
      <c r="R14" s="38"/>
      <c r="S14" s="38"/>
      <c r="T14" s="38"/>
      <c r="U14" s="38"/>
    </row>
    <row r="15" spans="1:21" x14ac:dyDescent="0.35">
      <c r="A15" s="58"/>
      <c r="B15" s="58" t="s">
        <v>81</v>
      </c>
      <c r="C15" s="58" t="s">
        <v>131</v>
      </c>
      <c r="D15" s="58" t="s">
        <v>138</v>
      </c>
      <c r="E15" s="38"/>
      <c r="F15" s="38"/>
      <c r="G15" s="38"/>
      <c r="H15" s="38"/>
      <c r="I15" s="38"/>
      <c r="J15" s="38"/>
      <c r="K15" s="38"/>
      <c r="L15" s="38"/>
      <c r="M15" s="38"/>
      <c r="N15" s="38"/>
      <c r="O15" s="38"/>
      <c r="P15" s="38"/>
      <c r="Q15" s="38"/>
      <c r="R15" s="38"/>
      <c r="S15" s="38"/>
      <c r="T15" s="38"/>
      <c r="U15" s="38"/>
    </row>
    <row r="16" spans="1:21" x14ac:dyDescent="0.35">
      <c r="A16" s="58"/>
      <c r="B16" s="58" t="s">
        <v>79</v>
      </c>
      <c r="C16" s="58" t="s">
        <v>135</v>
      </c>
      <c r="D16" s="58" t="s">
        <v>139</v>
      </c>
      <c r="E16" s="38"/>
      <c r="F16" s="38"/>
      <c r="G16" s="38"/>
      <c r="H16" s="38"/>
      <c r="I16" s="38"/>
      <c r="J16" s="38"/>
      <c r="K16" s="38"/>
      <c r="L16" s="38"/>
      <c r="M16" s="38"/>
      <c r="N16" s="38"/>
      <c r="O16" s="38"/>
      <c r="P16" s="38"/>
      <c r="Q16" s="38"/>
      <c r="R16" s="38"/>
      <c r="S16" s="38"/>
      <c r="T16" s="38"/>
      <c r="U16" s="38"/>
    </row>
    <row r="17" spans="1:21" x14ac:dyDescent="0.35">
      <c r="A17" s="58"/>
      <c r="B17" s="58"/>
      <c r="C17" s="58" t="s">
        <v>134</v>
      </c>
      <c r="D17" s="58" t="s">
        <v>140</v>
      </c>
      <c r="E17" s="38"/>
      <c r="F17" s="38"/>
      <c r="G17" s="38"/>
      <c r="H17" s="38"/>
      <c r="I17" s="38"/>
      <c r="J17" s="38"/>
      <c r="K17" s="38"/>
      <c r="L17" s="38"/>
      <c r="M17" s="38"/>
      <c r="N17" s="38"/>
      <c r="O17" s="38"/>
      <c r="P17" s="38"/>
      <c r="Q17" s="38"/>
      <c r="R17" s="38"/>
      <c r="S17" s="38"/>
      <c r="T17" s="38"/>
      <c r="U17" s="38"/>
    </row>
    <row r="18" spans="1:21" x14ac:dyDescent="0.35">
      <c r="A18" s="58"/>
      <c r="B18" s="58"/>
      <c r="C18" s="58" t="s">
        <v>136</v>
      </c>
      <c r="D18" s="58" t="s">
        <v>141</v>
      </c>
      <c r="E18" s="38"/>
      <c r="F18" s="38"/>
      <c r="G18" s="38"/>
      <c r="H18" s="38"/>
      <c r="I18" s="38"/>
      <c r="J18" s="38"/>
      <c r="K18" s="38"/>
      <c r="L18" s="38"/>
      <c r="M18" s="38"/>
      <c r="N18" s="38"/>
      <c r="O18" s="38"/>
      <c r="P18" s="38"/>
      <c r="Q18" s="38"/>
      <c r="R18" s="38"/>
      <c r="S18" s="38"/>
      <c r="T18" s="38"/>
      <c r="U18" s="38"/>
    </row>
    <row r="19" spans="1:21" x14ac:dyDescent="0.35">
      <c r="A19" s="58"/>
      <c r="B19" s="58"/>
      <c r="C19" s="58" t="s">
        <v>137</v>
      </c>
      <c r="D19" s="58" t="s">
        <v>142</v>
      </c>
      <c r="E19" s="38"/>
      <c r="F19" s="38"/>
      <c r="G19" s="38"/>
      <c r="H19" s="38"/>
      <c r="I19" s="38"/>
      <c r="J19" s="38"/>
      <c r="K19" s="38"/>
      <c r="L19" s="38"/>
      <c r="M19" s="38"/>
      <c r="N19" s="38"/>
      <c r="O19" s="38"/>
      <c r="P19" s="38"/>
      <c r="Q19" s="38"/>
      <c r="R19" s="38"/>
      <c r="S19" s="38"/>
      <c r="T19" s="38"/>
      <c r="U19" s="38"/>
    </row>
    <row r="20" spans="1:21" x14ac:dyDescent="0.35">
      <c r="A20" s="58"/>
      <c r="B20" s="58"/>
      <c r="C20" s="58"/>
      <c r="D20" s="58"/>
      <c r="E20" s="38"/>
      <c r="F20" s="38"/>
      <c r="G20" s="38"/>
      <c r="H20" s="38"/>
      <c r="I20" s="38"/>
      <c r="J20" s="38"/>
      <c r="K20" s="38"/>
      <c r="L20" s="38"/>
      <c r="M20" s="38"/>
      <c r="N20" s="38"/>
      <c r="O20" s="38"/>
    </row>
    <row r="21" spans="1:21" x14ac:dyDescent="0.35">
      <c r="A21" s="58"/>
      <c r="B21" s="58"/>
      <c r="C21" s="58"/>
      <c r="D21" s="58"/>
      <c r="E21" s="38"/>
      <c r="F21" s="38"/>
      <c r="G21" s="38"/>
      <c r="H21" s="38"/>
      <c r="I21" s="38"/>
      <c r="J21" s="38"/>
      <c r="K21" s="38"/>
      <c r="L21" s="38"/>
      <c r="M21" s="38"/>
      <c r="N21" s="38"/>
      <c r="O21" s="38"/>
    </row>
    <row r="22" spans="1:21" x14ac:dyDescent="0.35">
      <c r="A22" s="58"/>
      <c r="B22" s="62"/>
      <c r="C22" s="62"/>
      <c r="D22" s="62"/>
      <c r="E22" s="38"/>
      <c r="F22" s="38"/>
      <c r="G22" s="38"/>
      <c r="H22" s="38"/>
      <c r="I22" s="38"/>
      <c r="J22" s="38"/>
      <c r="K22" s="38"/>
      <c r="L22" s="38"/>
      <c r="M22" s="38"/>
      <c r="N22" s="38"/>
      <c r="O22" s="38"/>
    </row>
    <row r="23" spans="1:21" x14ac:dyDescent="0.35">
      <c r="A23" s="58"/>
      <c r="B23" s="62"/>
      <c r="C23" s="62"/>
      <c r="D23" s="62"/>
      <c r="E23" s="38"/>
      <c r="F23" s="38"/>
      <c r="G23" s="38"/>
      <c r="H23" s="38"/>
      <c r="I23" s="38"/>
      <c r="J23" s="38"/>
      <c r="K23" s="38"/>
      <c r="L23" s="38"/>
      <c r="M23" s="38"/>
      <c r="N23" s="38"/>
      <c r="O23" s="38"/>
    </row>
    <row r="24" spans="1:21" x14ac:dyDescent="0.35">
      <c r="A24" s="58"/>
      <c r="B24" s="62"/>
      <c r="C24" s="62"/>
      <c r="D24" s="62"/>
      <c r="E24" s="38"/>
      <c r="F24" s="38"/>
      <c r="G24" s="38"/>
      <c r="H24" s="38"/>
      <c r="I24" s="38"/>
      <c r="J24" s="38"/>
      <c r="K24" s="38"/>
      <c r="L24" s="38"/>
      <c r="M24" s="38"/>
      <c r="N24" s="38"/>
      <c r="O24" s="38"/>
    </row>
    <row r="25" spans="1:21" x14ac:dyDescent="0.35">
      <c r="A25" s="58"/>
      <c r="B25" s="62"/>
      <c r="C25" s="62"/>
      <c r="D25" s="62"/>
      <c r="E25" s="38"/>
      <c r="F25" s="38"/>
      <c r="G25" s="38"/>
      <c r="H25" s="38"/>
      <c r="I25" s="38"/>
      <c r="J25" s="38"/>
      <c r="K25" s="38"/>
      <c r="L25" s="38"/>
      <c r="M25" s="38"/>
      <c r="N25" s="38"/>
      <c r="O25" s="38"/>
    </row>
    <row r="26" spans="1:21" ht="20" x14ac:dyDescent="0.35">
      <c r="A26" s="58"/>
      <c r="B26" s="58"/>
      <c r="C26" s="60"/>
      <c r="D26" s="60"/>
      <c r="E26" s="38"/>
      <c r="F26" s="38"/>
      <c r="G26" s="38"/>
      <c r="H26" s="38"/>
      <c r="I26" s="38"/>
      <c r="J26" s="38"/>
      <c r="K26" s="38"/>
      <c r="L26" s="38"/>
      <c r="M26" s="38"/>
      <c r="N26" s="38"/>
      <c r="O26" s="38"/>
    </row>
    <row r="27" spans="1:21" ht="20" x14ac:dyDescent="0.35">
      <c r="A27" s="58"/>
      <c r="B27" s="58"/>
      <c r="C27" s="60"/>
      <c r="D27" s="60"/>
      <c r="E27" s="38"/>
      <c r="F27" s="38"/>
      <c r="G27" s="38"/>
      <c r="H27" s="38"/>
      <c r="I27" s="38"/>
      <c r="J27" s="38"/>
      <c r="K27" s="38"/>
      <c r="L27" s="38"/>
      <c r="M27" s="38"/>
      <c r="N27" s="38"/>
      <c r="O27" s="38"/>
    </row>
    <row r="28" spans="1:21" ht="20" x14ac:dyDescent="0.35">
      <c r="A28" s="58"/>
      <c r="B28" s="58"/>
      <c r="C28" s="60"/>
      <c r="D28" s="60"/>
      <c r="E28" s="38"/>
      <c r="F28" s="38"/>
      <c r="G28" s="38"/>
      <c r="H28" s="38"/>
      <c r="I28" s="38"/>
      <c r="J28" s="38"/>
      <c r="K28" s="38"/>
      <c r="L28" s="38"/>
      <c r="M28" s="38"/>
      <c r="N28" s="38"/>
      <c r="O28" s="38"/>
    </row>
    <row r="29" spans="1:21" ht="20" x14ac:dyDescent="0.35">
      <c r="A29" s="58"/>
      <c r="B29" s="58"/>
      <c r="C29" s="60"/>
      <c r="D29" s="60"/>
      <c r="E29" s="38"/>
      <c r="F29" s="38"/>
      <c r="G29" s="38"/>
      <c r="H29" s="38"/>
      <c r="I29" s="38"/>
      <c r="J29" s="38"/>
      <c r="K29" s="38"/>
      <c r="L29" s="38"/>
      <c r="M29" s="38"/>
      <c r="N29" s="38"/>
      <c r="O29" s="38"/>
    </row>
    <row r="30" spans="1:21" ht="20" x14ac:dyDescent="0.35">
      <c r="A30" s="58"/>
      <c r="B30" s="58"/>
      <c r="C30" s="60"/>
      <c r="D30" s="60"/>
      <c r="E30" s="38"/>
      <c r="F30" s="38"/>
      <c r="G30" s="38"/>
      <c r="H30" s="38"/>
      <c r="I30" s="38"/>
      <c r="J30" s="38"/>
      <c r="K30" s="38"/>
      <c r="L30" s="38"/>
      <c r="M30" s="38"/>
      <c r="N30" s="38"/>
      <c r="O30" s="38"/>
    </row>
    <row r="31" spans="1:21" ht="20" x14ac:dyDescent="0.35">
      <c r="A31" s="58"/>
      <c r="B31" s="58"/>
      <c r="C31" s="60"/>
      <c r="D31" s="60"/>
      <c r="E31" s="38"/>
      <c r="F31" s="38"/>
      <c r="G31" s="38"/>
      <c r="H31" s="38"/>
      <c r="I31" s="38"/>
      <c r="J31" s="38"/>
      <c r="K31" s="38"/>
      <c r="L31" s="38"/>
      <c r="M31" s="38"/>
      <c r="N31" s="38"/>
      <c r="O31" s="38"/>
    </row>
    <row r="32" spans="1:21" ht="20" x14ac:dyDescent="0.35">
      <c r="A32" s="58"/>
      <c r="B32" s="58"/>
      <c r="C32" s="60"/>
      <c r="D32" s="60"/>
      <c r="E32" s="38"/>
      <c r="F32" s="38"/>
      <c r="G32" s="38"/>
      <c r="H32" s="38"/>
      <c r="I32" s="38"/>
      <c r="J32" s="38"/>
      <c r="K32" s="38"/>
      <c r="L32" s="38"/>
      <c r="M32" s="38"/>
      <c r="N32" s="38"/>
      <c r="O32" s="38"/>
    </row>
    <row r="33" spans="1:15" ht="20" x14ac:dyDescent="0.35">
      <c r="A33" s="58"/>
      <c r="B33" s="58"/>
      <c r="C33" s="60"/>
      <c r="D33" s="60"/>
      <c r="E33" s="38"/>
      <c r="F33" s="38"/>
      <c r="G33" s="38"/>
      <c r="H33" s="38"/>
      <c r="I33" s="38"/>
      <c r="J33" s="38"/>
      <c r="K33" s="38"/>
      <c r="L33" s="38"/>
      <c r="M33" s="38"/>
      <c r="N33" s="38"/>
      <c r="O33" s="38"/>
    </row>
    <row r="34" spans="1:15" ht="20" x14ac:dyDescent="0.35">
      <c r="A34" s="58"/>
      <c r="B34" s="58"/>
      <c r="C34" s="60"/>
      <c r="D34" s="60"/>
      <c r="E34" s="38"/>
      <c r="F34" s="38"/>
      <c r="G34" s="38"/>
      <c r="H34" s="38"/>
      <c r="I34" s="38"/>
      <c r="J34" s="38"/>
      <c r="K34" s="38"/>
      <c r="L34" s="38"/>
      <c r="M34" s="38"/>
      <c r="N34" s="38"/>
      <c r="O34" s="38"/>
    </row>
    <row r="35" spans="1:15" ht="20" x14ac:dyDescent="0.35">
      <c r="A35" s="58"/>
      <c r="B35" s="58"/>
      <c r="C35" s="60"/>
      <c r="D35" s="60"/>
      <c r="E35" s="38"/>
      <c r="F35" s="38"/>
      <c r="G35" s="38"/>
      <c r="H35" s="38"/>
      <c r="I35" s="38"/>
      <c r="J35" s="38"/>
      <c r="K35" s="38"/>
      <c r="L35" s="38"/>
      <c r="M35" s="38"/>
      <c r="N35" s="38"/>
      <c r="O35" s="38"/>
    </row>
    <row r="36" spans="1:15" ht="20" x14ac:dyDescent="0.35">
      <c r="A36" s="58"/>
      <c r="B36" s="58"/>
      <c r="C36" s="60"/>
      <c r="D36" s="60"/>
      <c r="E36" s="38"/>
      <c r="F36" s="38"/>
      <c r="G36" s="38"/>
      <c r="H36" s="38"/>
      <c r="I36" s="38"/>
      <c r="J36" s="38"/>
      <c r="K36" s="38"/>
      <c r="L36" s="38"/>
      <c r="M36" s="38"/>
      <c r="N36" s="38"/>
      <c r="O36" s="38"/>
    </row>
    <row r="37" spans="1:15" ht="20" x14ac:dyDescent="0.35">
      <c r="A37" s="58"/>
      <c r="B37" s="58"/>
      <c r="C37" s="60"/>
      <c r="D37" s="60"/>
      <c r="E37" s="38"/>
      <c r="F37" s="38"/>
      <c r="G37" s="38"/>
      <c r="H37" s="38"/>
      <c r="I37" s="38"/>
      <c r="J37" s="38"/>
      <c r="K37" s="38"/>
      <c r="L37" s="38"/>
      <c r="M37" s="38"/>
      <c r="N37" s="38"/>
      <c r="O37" s="38"/>
    </row>
    <row r="38" spans="1:15" ht="20" x14ac:dyDescent="0.35">
      <c r="A38" s="58"/>
      <c r="B38" s="58"/>
      <c r="C38" s="60"/>
      <c r="D38" s="60"/>
      <c r="E38" s="38"/>
      <c r="F38" s="38"/>
      <c r="G38" s="38"/>
      <c r="H38" s="38"/>
      <c r="I38" s="38"/>
      <c r="J38" s="38"/>
      <c r="K38" s="38"/>
      <c r="L38" s="38"/>
      <c r="M38" s="38"/>
      <c r="N38" s="38"/>
      <c r="O38" s="38"/>
    </row>
    <row r="39" spans="1:15" ht="20" x14ac:dyDescent="0.35">
      <c r="A39" s="58"/>
      <c r="B39" s="58"/>
      <c r="C39" s="60"/>
      <c r="D39" s="60"/>
      <c r="E39" s="38"/>
      <c r="F39" s="38"/>
      <c r="G39" s="38"/>
      <c r="H39" s="38"/>
      <c r="I39" s="38"/>
      <c r="J39" s="38"/>
      <c r="K39" s="38"/>
      <c r="L39" s="38"/>
      <c r="M39" s="38"/>
      <c r="N39" s="38"/>
      <c r="O39" s="38"/>
    </row>
    <row r="40" spans="1:15" ht="20" x14ac:dyDescent="0.35">
      <c r="A40" s="58"/>
      <c r="B40" s="58"/>
      <c r="C40" s="60"/>
      <c r="D40" s="60"/>
      <c r="E40" s="38"/>
      <c r="F40" s="38"/>
      <c r="G40" s="38"/>
      <c r="H40" s="38"/>
      <c r="I40" s="38"/>
      <c r="J40" s="38"/>
      <c r="K40" s="38"/>
      <c r="L40" s="38"/>
      <c r="M40" s="38"/>
      <c r="N40" s="38"/>
      <c r="O40" s="38"/>
    </row>
    <row r="41" spans="1:15" ht="20" x14ac:dyDescent="0.35">
      <c r="A41" s="58"/>
      <c r="B41" s="58"/>
      <c r="C41" s="60"/>
      <c r="D41" s="60"/>
      <c r="E41" s="38"/>
      <c r="F41" s="38"/>
      <c r="G41" s="38"/>
      <c r="H41" s="38"/>
      <c r="I41" s="38"/>
      <c r="J41" s="38"/>
      <c r="K41" s="38"/>
      <c r="L41" s="38"/>
      <c r="M41" s="38"/>
      <c r="N41" s="38"/>
      <c r="O41" s="38"/>
    </row>
    <row r="42" spans="1:15" ht="20" x14ac:dyDescent="0.35">
      <c r="A42" s="58"/>
      <c r="B42" s="58"/>
      <c r="C42" s="60"/>
      <c r="D42" s="60"/>
      <c r="E42" s="38"/>
      <c r="F42" s="38"/>
      <c r="G42" s="38"/>
      <c r="H42" s="38"/>
      <c r="I42" s="38"/>
      <c r="J42" s="38"/>
      <c r="K42" s="38"/>
      <c r="L42" s="38"/>
      <c r="M42" s="38"/>
      <c r="N42" s="38"/>
      <c r="O42" s="38"/>
    </row>
    <row r="43" spans="1:15" ht="20" x14ac:dyDescent="0.35">
      <c r="A43" s="58"/>
      <c r="B43" s="58"/>
      <c r="C43" s="60"/>
      <c r="D43" s="60"/>
      <c r="E43" s="38"/>
      <c r="F43" s="38"/>
      <c r="G43" s="38"/>
      <c r="H43" s="38"/>
      <c r="I43" s="38"/>
      <c r="J43" s="38"/>
      <c r="K43" s="38"/>
      <c r="L43" s="38"/>
      <c r="M43" s="38"/>
      <c r="N43" s="38"/>
      <c r="O43" s="38"/>
    </row>
    <row r="44" spans="1:15" ht="20" x14ac:dyDescent="0.35">
      <c r="A44" s="58"/>
      <c r="B44" s="58"/>
      <c r="C44" s="60"/>
      <c r="D44" s="60"/>
      <c r="E44" s="38"/>
      <c r="F44" s="38"/>
      <c r="G44" s="38"/>
      <c r="H44" s="38"/>
      <c r="I44" s="38"/>
      <c r="J44" s="38"/>
      <c r="K44" s="38"/>
      <c r="L44" s="38"/>
      <c r="M44" s="38"/>
      <c r="N44" s="38"/>
      <c r="O44" s="38"/>
    </row>
    <row r="45" spans="1:15" ht="20" x14ac:dyDescent="0.35">
      <c r="A45" s="58"/>
      <c r="B45" s="58"/>
      <c r="C45" s="60"/>
      <c r="D45" s="60"/>
      <c r="E45" s="38"/>
      <c r="F45" s="38"/>
      <c r="G45" s="38"/>
      <c r="H45" s="38"/>
      <c r="I45" s="38"/>
      <c r="J45" s="38"/>
      <c r="K45" s="38"/>
      <c r="L45" s="38"/>
      <c r="M45" s="38"/>
      <c r="N45" s="38"/>
      <c r="O45" s="38"/>
    </row>
    <row r="46" spans="1:15" ht="20" x14ac:dyDescent="0.35">
      <c r="A46" s="58"/>
      <c r="B46" s="58"/>
      <c r="C46" s="60"/>
      <c r="D46" s="60"/>
      <c r="E46" s="38"/>
      <c r="F46" s="38"/>
      <c r="G46" s="38"/>
      <c r="H46" s="38"/>
      <c r="I46" s="38"/>
      <c r="J46" s="38"/>
      <c r="K46" s="38"/>
      <c r="L46" s="38"/>
      <c r="M46" s="38"/>
      <c r="N46" s="38"/>
      <c r="O46" s="38"/>
    </row>
    <row r="47" spans="1:15" ht="20" x14ac:dyDescent="0.35">
      <c r="A47" s="58"/>
      <c r="B47" s="58"/>
      <c r="C47" s="60"/>
      <c r="D47" s="60"/>
      <c r="E47" s="38"/>
      <c r="F47" s="38"/>
      <c r="G47" s="38"/>
      <c r="H47" s="38"/>
      <c r="I47" s="38"/>
      <c r="J47" s="38"/>
      <c r="K47" s="38"/>
      <c r="L47" s="38"/>
      <c r="M47" s="38"/>
      <c r="N47" s="38"/>
      <c r="O47" s="38"/>
    </row>
    <row r="48" spans="1:15" ht="20" x14ac:dyDescent="0.35">
      <c r="A48" s="58"/>
      <c r="B48" s="58"/>
      <c r="C48" s="60"/>
      <c r="D48" s="60"/>
      <c r="E48" s="38"/>
      <c r="F48" s="38"/>
      <c r="G48" s="38"/>
      <c r="H48" s="38"/>
      <c r="I48" s="38"/>
      <c r="J48" s="38"/>
      <c r="K48" s="38"/>
      <c r="L48" s="38"/>
      <c r="M48" s="38"/>
      <c r="N48" s="38"/>
      <c r="O48" s="38"/>
    </row>
    <row r="49" spans="1:15" ht="20" x14ac:dyDescent="0.35">
      <c r="A49" s="58"/>
      <c r="B49" s="58"/>
      <c r="C49" s="60"/>
      <c r="D49" s="60"/>
      <c r="E49" s="38"/>
      <c r="F49" s="38"/>
      <c r="G49" s="38"/>
      <c r="H49" s="38"/>
      <c r="I49" s="38"/>
      <c r="J49" s="38"/>
      <c r="K49" s="38"/>
      <c r="L49" s="38"/>
      <c r="M49" s="38"/>
      <c r="N49" s="38"/>
      <c r="O49" s="38"/>
    </row>
    <row r="50" spans="1:15" ht="20" x14ac:dyDescent="0.35">
      <c r="A50" s="58"/>
      <c r="B50" s="58"/>
      <c r="C50" s="60"/>
      <c r="D50" s="60"/>
      <c r="E50" s="38"/>
      <c r="F50" s="38"/>
      <c r="G50" s="38"/>
      <c r="H50" s="38"/>
      <c r="I50" s="38"/>
      <c r="J50" s="38"/>
      <c r="K50" s="38"/>
      <c r="L50" s="38"/>
      <c r="M50" s="38"/>
      <c r="N50" s="38"/>
      <c r="O50" s="38"/>
    </row>
    <row r="51" spans="1:15" ht="20" x14ac:dyDescent="0.35">
      <c r="A51" s="58"/>
      <c r="B51" s="58"/>
      <c r="C51" s="60"/>
      <c r="D51" s="60"/>
      <c r="E51" s="38"/>
      <c r="F51" s="38"/>
      <c r="G51" s="38"/>
      <c r="H51" s="38"/>
      <c r="I51" s="38"/>
      <c r="J51" s="38"/>
      <c r="K51" s="38"/>
      <c r="L51" s="38"/>
      <c r="M51" s="38"/>
      <c r="N51" s="38"/>
      <c r="O51" s="38"/>
    </row>
    <row r="52" spans="1:15" ht="20" x14ac:dyDescent="0.35">
      <c r="A52" s="58"/>
      <c r="B52" s="58"/>
      <c r="C52" s="60"/>
      <c r="D52" s="60"/>
      <c r="E52" s="38"/>
      <c r="F52" s="38"/>
      <c r="G52" s="38"/>
      <c r="H52" s="38"/>
      <c r="I52" s="38"/>
      <c r="J52" s="38"/>
      <c r="K52" s="38"/>
      <c r="L52" s="38"/>
      <c r="M52" s="38"/>
      <c r="N52" s="38"/>
      <c r="O52" s="38"/>
    </row>
    <row r="53" spans="1:15" ht="20" x14ac:dyDescent="0.35">
      <c r="A53" s="58"/>
      <c r="B53" s="58"/>
      <c r="C53" s="60"/>
      <c r="D53" s="60"/>
      <c r="E53" s="38"/>
      <c r="F53" s="38"/>
      <c r="G53" s="38"/>
      <c r="H53" s="38"/>
      <c r="I53" s="38"/>
      <c r="J53" s="38"/>
      <c r="K53" s="38"/>
      <c r="L53" s="38"/>
      <c r="M53" s="38"/>
      <c r="N53" s="38"/>
      <c r="O53" s="38"/>
    </row>
    <row r="54" spans="1:15" ht="20" x14ac:dyDescent="0.35">
      <c r="A54" s="58"/>
      <c r="B54" s="58"/>
      <c r="C54" s="60"/>
      <c r="D54" s="60"/>
      <c r="E54" s="38"/>
      <c r="F54" s="38"/>
      <c r="G54" s="38"/>
      <c r="H54" s="38"/>
      <c r="I54" s="38"/>
      <c r="J54" s="38"/>
      <c r="K54" s="38"/>
      <c r="L54" s="38"/>
      <c r="M54" s="38"/>
      <c r="N54" s="38"/>
      <c r="O54" s="38"/>
    </row>
    <row r="55" spans="1:15" ht="20" x14ac:dyDescent="0.35">
      <c r="A55" s="58"/>
      <c r="B55" s="58"/>
      <c r="C55" s="60"/>
      <c r="D55" s="60"/>
      <c r="E55" s="38"/>
      <c r="F55" s="38"/>
      <c r="G55" s="38"/>
      <c r="H55" s="38"/>
      <c r="I55" s="38"/>
      <c r="J55" s="38"/>
      <c r="K55" s="38"/>
      <c r="L55" s="38"/>
      <c r="M55" s="38"/>
      <c r="N55" s="38"/>
      <c r="O55" s="38"/>
    </row>
    <row r="56" spans="1:15" ht="20" x14ac:dyDescent="0.35">
      <c r="A56" s="58"/>
      <c r="B56" s="21"/>
      <c r="C56" s="28"/>
      <c r="D56" s="28"/>
    </row>
    <row r="57" spans="1:15" ht="20" x14ac:dyDescent="0.35">
      <c r="A57" s="58"/>
      <c r="B57" s="21"/>
      <c r="C57" s="28"/>
      <c r="D57" s="28"/>
    </row>
    <row r="58" spans="1:15" ht="20" x14ac:dyDescent="0.35">
      <c r="A58" s="58"/>
      <c r="B58" s="21"/>
      <c r="C58" s="28"/>
      <c r="D58" s="28"/>
    </row>
    <row r="59" spans="1:15" ht="20" x14ac:dyDescent="0.35">
      <c r="A59" s="58"/>
      <c r="B59" s="21"/>
      <c r="C59" s="28"/>
      <c r="D59" s="28"/>
    </row>
    <row r="60" spans="1:15" ht="20" x14ac:dyDescent="0.35">
      <c r="A60" s="58"/>
      <c r="B60" s="21"/>
      <c r="C60" s="28"/>
      <c r="D60" s="28"/>
    </row>
    <row r="61" spans="1:15" ht="20" x14ac:dyDescent="0.35">
      <c r="A61" s="58"/>
      <c r="B61" s="21"/>
      <c r="C61" s="28"/>
      <c r="D61" s="28"/>
    </row>
    <row r="62" spans="1:15" ht="20" x14ac:dyDescent="0.35">
      <c r="A62" s="58"/>
      <c r="B62" s="21"/>
      <c r="C62" s="28"/>
      <c r="D62" s="28"/>
    </row>
    <row r="63" spans="1:15" ht="20" x14ac:dyDescent="0.35">
      <c r="A63" s="58"/>
      <c r="B63" s="21"/>
      <c r="C63" s="28"/>
      <c r="D63" s="28"/>
    </row>
    <row r="64" spans="1:15" ht="20" x14ac:dyDescent="0.35">
      <c r="A64" s="58"/>
      <c r="B64" s="21"/>
      <c r="C64" s="28"/>
      <c r="D64" s="28"/>
    </row>
    <row r="65" spans="1:4" ht="20" x14ac:dyDescent="0.35">
      <c r="A65" s="58"/>
      <c r="B65" s="21"/>
      <c r="C65" s="28"/>
      <c r="D65" s="28"/>
    </row>
    <row r="66" spans="1:4" ht="20" x14ac:dyDescent="0.35">
      <c r="A66" s="58"/>
      <c r="B66" s="21"/>
      <c r="C66" s="28"/>
      <c r="D66" s="28"/>
    </row>
    <row r="67" spans="1:4" ht="20" x14ac:dyDescent="0.35">
      <c r="A67" s="58"/>
      <c r="B67" s="21"/>
      <c r="C67" s="28"/>
      <c r="D67" s="28"/>
    </row>
    <row r="68" spans="1:4" ht="20" x14ac:dyDescent="0.35">
      <c r="A68" s="58"/>
      <c r="B68" s="21"/>
      <c r="C68" s="28"/>
      <c r="D68" s="28"/>
    </row>
    <row r="69" spans="1:4" ht="20" x14ac:dyDescent="0.35">
      <c r="A69" s="58"/>
      <c r="B69" s="21"/>
      <c r="C69" s="28"/>
      <c r="D69" s="28"/>
    </row>
    <row r="70" spans="1:4" ht="20" x14ac:dyDescent="0.35">
      <c r="A70" s="58"/>
      <c r="B70" s="21"/>
      <c r="C70" s="28"/>
      <c r="D70" s="28"/>
    </row>
    <row r="71" spans="1:4" ht="20" x14ac:dyDescent="0.35">
      <c r="A71" s="58"/>
      <c r="B71" s="21"/>
      <c r="C71" s="28"/>
      <c r="D71" s="28"/>
    </row>
    <row r="72" spans="1:4" ht="20" x14ac:dyDescent="0.35">
      <c r="A72" s="58"/>
      <c r="B72" s="21"/>
      <c r="C72" s="28"/>
      <c r="D72" s="28"/>
    </row>
    <row r="73" spans="1:4" ht="20" x14ac:dyDescent="0.35">
      <c r="A73" s="58"/>
      <c r="B73" s="21"/>
      <c r="C73" s="28"/>
      <c r="D73" s="28"/>
    </row>
    <row r="74" spans="1:4" ht="20" x14ac:dyDescent="0.35">
      <c r="A74" s="58"/>
      <c r="B74" s="21"/>
      <c r="C74" s="28"/>
      <c r="D74" s="28"/>
    </row>
    <row r="75" spans="1:4" ht="20" x14ac:dyDescent="0.35">
      <c r="A75" s="58"/>
      <c r="B75" s="21"/>
      <c r="C75" s="28"/>
      <c r="D75" s="28"/>
    </row>
    <row r="76" spans="1:4" ht="20" x14ac:dyDescent="0.35">
      <c r="A76" s="58"/>
      <c r="B76" s="21"/>
      <c r="C76" s="28"/>
      <c r="D76" s="28"/>
    </row>
    <row r="77" spans="1:4" ht="20" x14ac:dyDescent="0.35">
      <c r="A77" s="58"/>
      <c r="B77" s="21"/>
      <c r="C77" s="28"/>
      <c r="D77" s="28"/>
    </row>
    <row r="78" spans="1:4" ht="20" x14ac:dyDescent="0.35">
      <c r="A78" s="58"/>
      <c r="B78" s="21"/>
      <c r="C78" s="28"/>
      <c r="D78" s="28"/>
    </row>
    <row r="79" spans="1:4" ht="20" x14ac:dyDescent="0.35">
      <c r="A79" s="58"/>
      <c r="B79" s="21"/>
      <c r="C79" s="28"/>
      <c r="D79" s="28"/>
    </row>
    <row r="80" spans="1:4" ht="20" x14ac:dyDescent="0.35">
      <c r="A80" s="58"/>
      <c r="B80" s="21"/>
      <c r="C80" s="28"/>
      <c r="D80" s="28"/>
    </row>
    <row r="81" spans="1:4" ht="20" x14ac:dyDescent="0.35">
      <c r="A81" s="58"/>
      <c r="B81" s="21"/>
      <c r="C81" s="28"/>
      <c r="D81" s="28"/>
    </row>
    <row r="82" spans="1:4" ht="20" x14ac:dyDescent="0.35">
      <c r="A82" s="58"/>
      <c r="B82" s="21"/>
      <c r="C82" s="28"/>
      <c r="D82" s="28"/>
    </row>
    <row r="83" spans="1:4" ht="20" x14ac:dyDescent="0.35">
      <c r="A83" s="58"/>
      <c r="B83" s="21"/>
      <c r="C83" s="28"/>
      <c r="D83" s="28"/>
    </row>
    <row r="84" spans="1:4" ht="20" x14ac:dyDescent="0.35">
      <c r="A84" s="58"/>
      <c r="B84" s="21"/>
      <c r="C84" s="28"/>
      <c r="D84" s="28"/>
    </row>
    <row r="85" spans="1:4" ht="20" x14ac:dyDescent="0.35">
      <c r="A85" s="58"/>
      <c r="B85" s="21"/>
      <c r="C85" s="28"/>
      <c r="D85" s="28"/>
    </row>
    <row r="86" spans="1:4" ht="20" x14ac:dyDescent="0.35">
      <c r="A86" s="58"/>
      <c r="B86" s="21"/>
      <c r="C86" s="28"/>
      <c r="D86" s="28"/>
    </row>
    <row r="87" spans="1:4" ht="20" x14ac:dyDescent="0.35">
      <c r="A87" s="58"/>
      <c r="B87" s="21"/>
      <c r="C87" s="28"/>
      <c r="D87" s="28"/>
    </row>
    <row r="88" spans="1:4" ht="20" x14ac:dyDescent="0.35">
      <c r="A88" s="58"/>
      <c r="B88" s="21"/>
      <c r="C88" s="28"/>
      <c r="D88" s="28"/>
    </row>
    <row r="89" spans="1:4" ht="20" x14ac:dyDescent="0.35">
      <c r="A89" s="58"/>
      <c r="B89" s="21"/>
      <c r="C89" s="28"/>
      <c r="D89" s="28"/>
    </row>
    <row r="90" spans="1:4" ht="20" x14ac:dyDescent="0.35">
      <c r="A90" s="58"/>
      <c r="B90" s="21"/>
      <c r="C90" s="28"/>
      <c r="D90" s="28"/>
    </row>
    <row r="91" spans="1:4" ht="20" x14ac:dyDescent="0.35">
      <c r="A91" s="58"/>
      <c r="B91" s="21"/>
      <c r="C91" s="28"/>
      <c r="D91" s="28"/>
    </row>
    <row r="92" spans="1:4" ht="20" x14ac:dyDescent="0.35">
      <c r="A92" s="58"/>
      <c r="B92" s="21"/>
      <c r="C92" s="28"/>
      <c r="D92" s="28"/>
    </row>
    <row r="93" spans="1:4" ht="20" x14ac:dyDescent="0.35">
      <c r="A93" s="58"/>
      <c r="B93" s="21"/>
      <c r="C93" s="28"/>
      <c r="D93" s="28"/>
    </row>
    <row r="94" spans="1:4" ht="20" x14ac:dyDescent="0.35">
      <c r="A94" s="58"/>
      <c r="B94" s="21"/>
      <c r="C94" s="28"/>
      <c r="D94" s="28"/>
    </row>
    <row r="95" spans="1:4" ht="20" x14ac:dyDescent="0.35">
      <c r="A95" s="58"/>
      <c r="B95" s="21"/>
      <c r="C95" s="28"/>
      <c r="D95" s="28"/>
    </row>
    <row r="96" spans="1:4" ht="20" x14ac:dyDescent="0.35">
      <c r="A96" s="58"/>
      <c r="B96" s="21"/>
      <c r="C96" s="28"/>
      <c r="D96" s="28"/>
    </row>
    <row r="97" spans="1:4" ht="20" x14ac:dyDescent="0.35">
      <c r="A97" s="58"/>
      <c r="B97" s="21"/>
      <c r="C97" s="28"/>
      <c r="D97" s="28"/>
    </row>
    <row r="98" spans="1:4" ht="20" x14ac:dyDescent="0.35">
      <c r="A98" s="58"/>
      <c r="B98" s="21"/>
      <c r="C98" s="28"/>
      <c r="D98" s="28"/>
    </row>
    <row r="99" spans="1:4" ht="20" x14ac:dyDescent="0.35">
      <c r="A99" s="58"/>
      <c r="B99" s="21"/>
      <c r="C99" s="28"/>
      <c r="D99" s="28"/>
    </row>
    <row r="100" spans="1:4" ht="20" x14ac:dyDescent="0.35">
      <c r="A100" s="58"/>
      <c r="B100" s="21"/>
      <c r="C100" s="28"/>
      <c r="D100" s="28"/>
    </row>
    <row r="101" spans="1:4" ht="20" x14ac:dyDescent="0.35">
      <c r="A101" s="58"/>
      <c r="B101" s="21"/>
      <c r="C101" s="28"/>
      <c r="D101" s="28"/>
    </row>
    <row r="102" spans="1:4" ht="20" x14ac:dyDescent="0.35">
      <c r="A102" s="58"/>
      <c r="B102" s="21"/>
      <c r="C102" s="28"/>
      <c r="D102" s="28"/>
    </row>
    <row r="103" spans="1:4" ht="20" x14ac:dyDescent="0.35">
      <c r="A103" s="58"/>
      <c r="B103" s="21"/>
      <c r="C103" s="28"/>
      <c r="D103" s="28"/>
    </row>
    <row r="104" spans="1:4" ht="20" x14ac:dyDescent="0.35">
      <c r="A104" s="58"/>
      <c r="B104" s="21"/>
      <c r="C104" s="28"/>
      <c r="D104" s="28"/>
    </row>
    <row r="105" spans="1:4" ht="20" x14ac:dyDescent="0.35">
      <c r="A105" s="58"/>
      <c r="B105" s="21"/>
      <c r="C105" s="28"/>
      <c r="D105" s="28"/>
    </row>
    <row r="106" spans="1:4" ht="20" x14ac:dyDescent="0.35">
      <c r="A106" s="58"/>
      <c r="B106" s="21"/>
      <c r="C106" s="28"/>
      <c r="D106" s="28"/>
    </row>
    <row r="107" spans="1:4" ht="20" x14ac:dyDescent="0.35">
      <c r="A107" s="58"/>
      <c r="B107" s="21"/>
      <c r="C107" s="28"/>
      <c r="D107" s="28"/>
    </row>
    <row r="108" spans="1:4" ht="20" x14ac:dyDescent="0.35">
      <c r="A108" s="58"/>
      <c r="B108" s="21"/>
      <c r="C108" s="28"/>
      <c r="D108" s="28"/>
    </row>
    <row r="109" spans="1:4" ht="20" x14ac:dyDescent="0.35">
      <c r="A109" s="58"/>
      <c r="B109" s="21"/>
      <c r="C109" s="28"/>
      <c r="D109" s="28"/>
    </row>
    <row r="110" spans="1:4" ht="20" x14ac:dyDescent="0.35">
      <c r="A110" s="58"/>
      <c r="B110" s="21"/>
      <c r="C110" s="28"/>
      <c r="D110" s="28"/>
    </row>
    <row r="111" spans="1:4" ht="20" x14ac:dyDescent="0.35">
      <c r="A111" s="58"/>
      <c r="B111" s="21"/>
      <c r="C111" s="28"/>
      <c r="D111" s="28"/>
    </row>
    <row r="112" spans="1:4" ht="20" x14ac:dyDescent="0.35">
      <c r="A112" s="58"/>
      <c r="B112" s="21"/>
      <c r="C112" s="28"/>
      <c r="D112" s="28"/>
    </row>
    <row r="113" spans="1:4" ht="20" x14ac:dyDescent="0.35">
      <c r="A113" s="58"/>
      <c r="B113" s="21"/>
      <c r="C113" s="28"/>
      <c r="D113" s="28"/>
    </row>
    <row r="114" spans="1:4" ht="20" x14ac:dyDescent="0.35">
      <c r="A114" s="58"/>
      <c r="B114" s="21"/>
      <c r="C114" s="28"/>
      <c r="D114" s="28"/>
    </row>
    <row r="115" spans="1:4" ht="20" x14ac:dyDescent="0.35">
      <c r="A115" s="58"/>
      <c r="B115" s="21"/>
      <c r="C115" s="28"/>
      <c r="D115" s="28"/>
    </row>
    <row r="116" spans="1:4" ht="20" x14ac:dyDescent="0.35">
      <c r="A116" s="58"/>
      <c r="B116" s="21"/>
      <c r="C116" s="28"/>
      <c r="D116" s="28"/>
    </row>
    <row r="117" spans="1:4" ht="20" x14ac:dyDescent="0.35">
      <c r="A117" s="58"/>
      <c r="B117" s="21"/>
      <c r="C117" s="28"/>
      <c r="D117" s="28"/>
    </row>
    <row r="118" spans="1:4" ht="20" x14ac:dyDescent="0.35">
      <c r="A118" s="58"/>
      <c r="B118" s="21"/>
      <c r="C118" s="28"/>
      <c r="D118" s="28"/>
    </row>
    <row r="119" spans="1:4" ht="20" x14ac:dyDescent="0.35">
      <c r="A119" s="58"/>
      <c r="B119" s="21"/>
      <c r="C119" s="28"/>
      <c r="D119" s="28"/>
    </row>
    <row r="120" spans="1:4" ht="20" x14ac:dyDescent="0.35">
      <c r="A120" s="58"/>
      <c r="B120" s="21"/>
      <c r="C120" s="28"/>
      <c r="D120" s="28"/>
    </row>
    <row r="121" spans="1:4" ht="20" x14ac:dyDescent="0.35">
      <c r="A121" s="58"/>
      <c r="B121" s="21"/>
      <c r="C121" s="28"/>
      <c r="D121" s="28"/>
    </row>
    <row r="122" spans="1:4" ht="20" x14ac:dyDescent="0.35">
      <c r="A122" s="58"/>
      <c r="B122" s="21"/>
      <c r="C122" s="28"/>
      <c r="D122" s="28"/>
    </row>
    <row r="123" spans="1:4" ht="20" x14ac:dyDescent="0.35">
      <c r="A123" s="58"/>
      <c r="B123" s="21"/>
      <c r="C123" s="28"/>
      <c r="D123" s="28"/>
    </row>
    <row r="124" spans="1:4" ht="20" x14ac:dyDescent="0.35">
      <c r="A124" s="58"/>
      <c r="B124" s="21"/>
      <c r="C124" s="28"/>
      <c r="D124" s="28"/>
    </row>
    <row r="125" spans="1:4" ht="20" x14ac:dyDescent="0.35">
      <c r="A125" s="58"/>
      <c r="B125" s="21"/>
      <c r="C125" s="28"/>
      <c r="D125" s="28"/>
    </row>
    <row r="126" spans="1:4" ht="20" x14ac:dyDescent="0.35">
      <c r="A126" s="58"/>
      <c r="B126" s="21"/>
      <c r="C126" s="28"/>
      <c r="D126" s="28"/>
    </row>
    <row r="127" spans="1:4" ht="20" x14ac:dyDescent="0.35">
      <c r="A127" s="58"/>
      <c r="B127" s="21"/>
      <c r="C127" s="28"/>
      <c r="D127" s="28"/>
    </row>
    <row r="128" spans="1:4" ht="20" x14ac:dyDescent="0.35">
      <c r="A128" s="58"/>
      <c r="B128" s="21"/>
      <c r="C128" s="28"/>
      <c r="D128" s="28"/>
    </row>
    <row r="129" spans="1:4" ht="20" x14ac:dyDescent="0.35">
      <c r="A129" s="58"/>
      <c r="B129" s="21"/>
      <c r="C129" s="28"/>
      <c r="D129" s="28"/>
    </row>
    <row r="130" spans="1:4" ht="20" x14ac:dyDescent="0.35">
      <c r="A130" s="58"/>
      <c r="B130" s="21"/>
      <c r="C130" s="28"/>
      <c r="D130" s="28"/>
    </row>
    <row r="131" spans="1:4" ht="20" x14ac:dyDescent="0.35">
      <c r="A131" s="58"/>
      <c r="B131" s="21"/>
      <c r="C131" s="28"/>
      <c r="D131" s="28"/>
    </row>
    <row r="132" spans="1:4" ht="20" x14ac:dyDescent="0.35">
      <c r="A132" s="58"/>
      <c r="B132" s="21"/>
      <c r="C132" s="28"/>
      <c r="D132" s="28"/>
    </row>
    <row r="133" spans="1:4" ht="20" x14ac:dyDescent="0.35">
      <c r="A133" s="58"/>
      <c r="B133" s="21"/>
      <c r="C133" s="28"/>
      <c r="D133" s="28"/>
    </row>
    <row r="134" spans="1:4" ht="20" x14ac:dyDescent="0.35">
      <c r="A134" s="58"/>
      <c r="B134" s="21"/>
      <c r="C134" s="28"/>
      <c r="D134" s="28"/>
    </row>
    <row r="135" spans="1:4" ht="20" x14ac:dyDescent="0.35">
      <c r="A135" s="58"/>
      <c r="B135" s="21"/>
      <c r="C135" s="28"/>
      <c r="D135" s="28"/>
    </row>
    <row r="136" spans="1:4" ht="20" x14ac:dyDescent="0.35">
      <c r="A136" s="58"/>
      <c r="B136" s="21"/>
      <c r="C136" s="28"/>
      <c r="D136" s="28"/>
    </row>
    <row r="137" spans="1:4" ht="20" x14ac:dyDescent="0.35">
      <c r="A137" s="58"/>
      <c r="B137" s="21"/>
      <c r="C137" s="28"/>
      <c r="D137" s="28"/>
    </row>
    <row r="138" spans="1:4" ht="20" x14ac:dyDescent="0.35">
      <c r="A138" s="58"/>
      <c r="B138" s="21"/>
      <c r="C138" s="28"/>
      <c r="D138" s="28"/>
    </row>
    <row r="139" spans="1:4" ht="20" x14ac:dyDescent="0.35">
      <c r="A139" s="58"/>
      <c r="B139" s="21"/>
      <c r="C139" s="28"/>
      <c r="D139" s="28"/>
    </row>
    <row r="140" spans="1:4" ht="20" x14ac:dyDescent="0.35">
      <c r="A140" s="58"/>
      <c r="B140" s="21"/>
      <c r="C140" s="28"/>
      <c r="D140" s="28"/>
    </row>
    <row r="141" spans="1:4" ht="20" x14ac:dyDescent="0.35">
      <c r="A141" s="58"/>
      <c r="B141" s="21"/>
      <c r="C141" s="28"/>
      <c r="D141" s="28"/>
    </row>
    <row r="142" spans="1:4" ht="20" x14ac:dyDescent="0.35">
      <c r="A142" s="58"/>
      <c r="B142" s="21"/>
      <c r="C142" s="28"/>
      <c r="D142" s="28"/>
    </row>
    <row r="143" spans="1:4" ht="20" x14ac:dyDescent="0.35">
      <c r="A143" s="58"/>
      <c r="B143" s="21"/>
      <c r="C143" s="28"/>
      <c r="D143" s="28"/>
    </row>
    <row r="144" spans="1:4" ht="20" x14ac:dyDescent="0.35">
      <c r="A144" s="58"/>
      <c r="B144" s="21"/>
      <c r="C144" s="28"/>
      <c r="D144" s="28"/>
    </row>
    <row r="145" spans="1:4" ht="20" x14ac:dyDescent="0.35">
      <c r="A145" s="58"/>
      <c r="B145" s="21"/>
      <c r="C145" s="28"/>
      <c r="D145" s="28"/>
    </row>
    <row r="146" spans="1:4" ht="20" x14ac:dyDescent="0.35">
      <c r="A146" s="58"/>
      <c r="B146" s="21"/>
      <c r="C146" s="28"/>
      <c r="D146" s="28"/>
    </row>
    <row r="147" spans="1:4" ht="20" x14ac:dyDescent="0.35">
      <c r="A147" s="58"/>
      <c r="B147" s="21"/>
      <c r="C147" s="28"/>
      <c r="D147" s="28"/>
    </row>
    <row r="148" spans="1:4" ht="20" x14ac:dyDescent="0.35">
      <c r="A148" s="58"/>
      <c r="B148" s="21"/>
      <c r="C148" s="28"/>
      <c r="D148" s="28"/>
    </row>
    <row r="149" spans="1:4" ht="20" x14ac:dyDescent="0.35">
      <c r="A149" s="58"/>
      <c r="B149" s="21"/>
      <c r="C149" s="28"/>
      <c r="D149" s="28"/>
    </row>
    <row r="150" spans="1:4" ht="20" x14ac:dyDescent="0.35">
      <c r="A150" s="58"/>
      <c r="B150" s="21"/>
      <c r="C150" s="28"/>
      <c r="D150" s="28"/>
    </row>
    <row r="151" spans="1:4" ht="20" x14ac:dyDescent="0.35">
      <c r="A151" s="58"/>
      <c r="B151" s="21"/>
      <c r="C151" s="28"/>
      <c r="D151" s="28"/>
    </row>
    <row r="152" spans="1:4" ht="20" x14ac:dyDescent="0.35">
      <c r="A152" s="58"/>
      <c r="B152" s="21"/>
      <c r="C152" s="28"/>
      <c r="D152" s="28"/>
    </row>
    <row r="153" spans="1:4" ht="20" x14ac:dyDescent="0.35">
      <c r="A153" s="58"/>
      <c r="B153" s="21"/>
      <c r="C153" s="28"/>
      <c r="D153" s="28"/>
    </row>
    <row r="154" spans="1:4" ht="20" x14ac:dyDescent="0.35">
      <c r="A154" s="58"/>
      <c r="B154" s="21"/>
      <c r="C154" s="28"/>
      <c r="D154" s="28"/>
    </row>
    <row r="155" spans="1:4" ht="20" x14ac:dyDescent="0.35">
      <c r="A155" s="58"/>
      <c r="B155" s="21"/>
      <c r="C155" s="28"/>
      <c r="D155" s="28"/>
    </row>
    <row r="156" spans="1:4" ht="20" x14ac:dyDescent="0.35">
      <c r="A156" s="58"/>
      <c r="B156" s="21"/>
      <c r="C156" s="28"/>
      <c r="D156" s="28"/>
    </row>
    <row r="157" spans="1:4" ht="20" x14ac:dyDescent="0.35">
      <c r="A157" s="58"/>
      <c r="B157" s="21"/>
      <c r="C157" s="28"/>
      <c r="D157" s="28"/>
    </row>
    <row r="158" spans="1:4" ht="20" x14ac:dyDescent="0.35">
      <c r="A158" s="58"/>
      <c r="B158" s="21"/>
      <c r="C158" s="28"/>
      <c r="D158" s="28"/>
    </row>
    <row r="159" spans="1:4" ht="20" x14ac:dyDescent="0.35">
      <c r="A159" s="58"/>
      <c r="B159" s="21"/>
      <c r="C159" s="28"/>
      <c r="D159" s="28"/>
    </row>
    <row r="160" spans="1:4" ht="20" x14ac:dyDescent="0.35">
      <c r="A160" s="58"/>
      <c r="B160" s="21"/>
      <c r="C160" s="28"/>
      <c r="D160" s="28"/>
    </row>
    <row r="161" spans="1:4" ht="20" x14ac:dyDescent="0.35">
      <c r="A161" s="58"/>
      <c r="B161" s="21"/>
      <c r="C161" s="28"/>
      <c r="D161" s="28"/>
    </row>
    <row r="162" spans="1:4" ht="20" x14ac:dyDescent="0.35">
      <c r="A162" s="58"/>
      <c r="B162" s="21"/>
      <c r="C162" s="28"/>
      <c r="D162" s="28"/>
    </row>
    <row r="163" spans="1:4" ht="20" x14ac:dyDescent="0.35">
      <c r="A163" s="58"/>
      <c r="B163" s="21"/>
      <c r="C163" s="28"/>
      <c r="D163" s="28"/>
    </row>
    <row r="164" spans="1:4" ht="20" x14ac:dyDescent="0.35">
      <c r="A164" s="58"/>
      <c r="B164" s="21"/>
      <c r="C164" s="28"/>
      <c r="D164" s="28"/>
    </row>
    <row r="165" spans="1:4" ht="20" x14ac:dyDescent="0.35">
      <c r="A165" s="58"/>
      <c r="B165" s="21"/>
      <c r="C165" s="28"/>
      <c r="D165" s="28"/>
    </row>
    <row r="166" spans="1:4" ht="20" x14ac:dyDescent="0.35">
      <c r="A166" s="58"/>
      <c r="B166" s="21"/>
      <c r="C166" s="28"/>
      <c r="D166" s="28"/>
    </row>
    <row r="167" spans="1:4" ht="20" x14ac:dyDescent="0.35">
      <c r="A167" s="58"/>
      <c r="B167" s="21"/>
      <c r="C167" s="28"/>
      <c r="D167" s="28"/>
    </row>
    <row r="168" spans="1:4" ht="20" x14ac:dyDescent="0.35">
      <c r="A168" s="58"/>
      <c r="B168" s="21"/>
      <c r="C168" s="28"/>
      <c r="D168" s="28"/>
    </row>
    <row r="169" spans="1:4" ht="20" x14ac:dyDescent="0.35">
      <c r="A169" s="58"/>
      <c r="B169" s="21"/>
      <c r="C169" s="28"/>
      <c r="D169" s="28"/>
    </row>
    <row r="170" spans="1:4" ht="20" x14ac:dyDescent="0.35">
      <c r="A170" s="58"/>
      <c r="B170" s="21"/>
      <c r="C170" s="28"/>
      <c r="D170" s="28"/>
    </row>
    <row r="171" spans="1:4" ht="20" x14ac:dyDescent="0.35">
      <c r="A171" s="58"/>
      <c r="B171" s="21"/>
      <c r="C171" s="28"/>
      <c r="D171" s="28"/>
    </row>
    <row r="172" spans="1:4" ht="20" x14ac:dyDescent="0.35">
      <c r="A172" s="58"/>
      <c r="B172" s="21"/>
      <c r="C172" s="28"/>
      <c r="D172" s="28"/>
    </row>
    <row r="173" spans="1:4" ht="20" x14ac:dyDescent="0.35">
      <c r="A173" s="58"/>
      <c r="B173" s="21"/>
      <c r="C173" s="28"/>
      <c r="D173" s="28"/>
    </row>
    <row r="174" spans="1:4" ht="20" x14ac:dyDescent="0.35">
      <c r="A174" s="58"/>
      <c r="B174" s="21"/>
      <c r="C174" s="28"/>
      <c r="D174" s="28"/>
    </row>
    <row r="175" spans="1:4" ht="20" x14ac:dyDescent="0.35">
      <c r="A175" s="58"/>
      <c r="B175" s="21"/>
      <c r="C175" s="28"/>
      <c r="D175" s="28"/>
    </row>
    <row r="176" spans="1:4" ht="20" x14ac:dyDescent="0.35">
      <c r="A176" s="58"/>
      <c r="B176" s="21"/>
      <c r="C176" s="28"/>
      <c r="D176" s="28"/>
    </row>
    <row r="177" spans="1:4" ht="20" x14ac:dyDescent="0.35">
      <c r="A177" s="58"/>
      <c r="B177" s="21"/>
      <c r="C177" s="28"/>
      <c r="D177" s="28"/>
    </row>
    <row r="178" spans="1:4" ht="20" x14ac:dyDescent="0.35">
      <c r="A178" s="58"/>
      <c r="B178" s="21"/>
      <c r="C178" s="28"/>
      <c r="D178" s="28"/>
    </row>
    <row r="179" spans="1:4" ht="20" x14ac:dyDescent="0.35">
      <c r="A179" s="58"/>
      <c r="B179" s="21"/>
      <c r="C179" s="28"/>
      <c r="D179" s="28"/>
    </row>
    <row r="180" spans="1:4" ht="20" x14ac:dyDescent="0.35">
      <c r="A180" s="58"/>
      <c r="B180" s="21"/>
      <c r="C180" s="28"/>
      <c r="D180" s="28"/>
    </row>
    <row r="181" spans="1:4" ht="20" x14ac:dyDescent="0.35">
      <c r="A181" s="58"/>
      <c r="B181" s="21"/>
      <c r="C181" s="28"/>
      <c r="D181" s="28"/>
    </row>
    <row r="182" spans="1:4" ht="20" x14ac:dyDescent="0.35">
      <c r="A182" s="58"/>
      <c r="B182" s="21"/>
      <c r="C182" s="28"/>
      <c r="D182" s="28"/>
    </row>
    <row r="183" spans="1:4" ht="20" x14ac:dyDescent="0.35">
      <c r="A183" s="58"/>
      <c r="B183" s="21"/>
      <c r="C183" s="28"/>
      <c r="D183" s="28"/>
    </row>
    <row r="184" spans="1:4" ht="20" x14ac:dyDescent="0.35">
      <c r="A184" s="58"/>
      <c r="B184" s="21"/>
      <c r="C184" s="28"/>
      <c r="D184" s="28"/>
    </row>
    <row r="185" spans="1:4" ht="20" x14ac:dyDescent="0.35">
      <c r="A185" s="58"/>
      <c r="B185" s="21"/>
      <c r="C185" s="28"/>
      <c r="D185" s="28"/>
    </row>
    <row r="186" spans="1:4" ht="20" x14ac:dyDescent="0.35">
      <c r="A186" s="58"/>
      <c r="B186" s="21"/>
      <c r="C186" s="28"/>
      <c r="D186" s="28"/>
    </row>
    <row r="187" spans="1:4" ht="20" x14ac:dyDescent="0.35">
      <c r="A187" s="58"/>
      <c r="B187" s="21"/>
      <c r="C187" s="28"/>
      <c r="D187" s="28"/>
    </row>
    <row r="188" spans="1:4" ht="20" x14ac:dyDescent="0.35">
      <c r="A188" s="58"/>
      <c r="B188" s="21"/>
      <c r="C188" s="28"/>
      <c r="D188" s="28"/>
    </row>
    <row r="189" spans="1:4" ht="20" x14ac:dyDescent="0.35">
      <c r="A189" s="58"/>
      <c r="B189" s="21"/>
      <c r="C189" s="28"/>
      <c r="D189" s="28"/>
    </row>
    <row r="190" spans="1:4" ht="20" x14ac:dyDescent="0.35">
      <c r="A190" s="58"/>
      <c r="B190" s="21"/>
      <c r="C190" s="28"/>
      <c r="D190" s="28"/>
    </row>
    <row r="191" spans="1:4" ht="20" x14ac:dyDescent="0.35">
      <c r="A191" s="58"/>
      <c r="B191" s="21"/>
      <c r="C191" s="28"/>
      <c r="D191" s="28"/>
    </row>
    <row r="192" spans="1:4" ht="20" x14ac:dyDescent="0.35">
      <c r="A192" s="58"/>
      <c r="B192" s="21"/>
      <c r="C192" s="28"/>
      <c r="D192" s="28"/>
    </row>
    <row r="193" spans="1:4" ht="20" x14ac:dyDescent="0.35">
      <c r="A193" s="58"/>
      <c r="B193" s="21"/>
      <c r="C193" s="28"/>
      <c r="D193" s="28"/>
    </row>
    <row r="194" spans="1:4" ht="20" x14ac:dyDescent="0.35">
      <c r="A194" s="58"/>
      <c r="B194" s="21"/>
      <c r="C194" s="28"/>
      <c r="D194" s="28"/>
    </row>
    <row r="195" spans="1:4" ht="20" x14ac:dyDescent="0.35">
      <c r="A195" s="58"/>
      <c r="B195" s="21"/>
      <c r="C195" s="28"/>
      <c r="D195" s="28"/>
    </row>
    <row r="196" spans="1:4" ht="20" x14ac:dyDescent="0.35">
      <c r="A196" s="58"/>
      <c r="B196" s="21"/>
      <c r="C196" s="28"/>
      <c r="D196" s="28"/>
    </row>
    <row r="197" spans="1:4" ht="20" x14ac:dyDescent="0.35">
      <c r="A197" s="58"/>
      <c r="B197" s="21"/>
      <c r="C197" s="28"/>
      <c r="D197" s="28"/>
    </row>
    <row r="198" spans="1:4" ht="20" x14ac:dyDescent="0.35">
      <c r="A198" s="58"/>
      <c r="B198" s="21"/>
      <c r="C198" s="28"/>
      <c r="D198" s="28"/>
    </row>
    <row r="199" spans="1:4" ht="20" x14ac:dyDescent="0.35">
      <c r="A199" s="58"/>
      <c r="B199" s="21"/>
      <c r="C199" s="28"/>
      <c r="D199" s="28"/>
    </row>
    <row r="200" spans="1:4" ht="20" x14ac:dyDescent="0.35">
      <c r="A200" s="58"/>
      <c r="B200" s="21"/>
      <c r="C200" s="28"/>
      <c r="D200" s="28"/>
    </row>
    <row r="201" spans="1:4" ht="20" x14ac:dyDescent="0.35">
      <c r="A201" s="58"/>
      <c r="B201" s="21"/>
      <c r="C201" s="28"/>
      <c r="D201" s="28"/>
    </row>
    <row r="202" spans="1:4" ht="20" x14ac:dyDescent="0.35">
      <c r="A202" s="58"/>
      <c r="B202" s="21"/>
      <c r="C202" s="28"/>
      <c r="D202" s="28"/>
    </row>
    <row r="203" spans="1:4" ht="20" x14ac:dyDescent="0.35">
      <c r="A203" s="58"/>
      <c r="B203" s="21"/>
      <c r="C203" s="28"/>
      <c r="D203" s="28"/>
    </row>
    <row r="204" spans="1:4" ht="20" x14ac:dyDescent="0.35">
      <c r="A204" s="58"/>
      <c r="B204" s="21"/>
      <c r="C204" s="28"/>
      <c r="D204" s="28"/>
    </row>
    <row r="205" spans="1:4" ht="20" x14ac:dyDescent="0.35">
      <c r="A205" s="58"/>
      <c r="B205" s="21"/>
      <c r="C205" s="28"/>
      <c r="D205" s="28"/>
    </row>
    <row r="206" spans="1:4" ht="20" x14ac:dyDescent="0.35">
      <c r="A206" s="58"/>
      <c r="B206" s="21"/>
      <c r="C206" s="28"/>
      <c r="D206" s="28"/>
    </row>
    <row r="207" spans="1:4" ht="20" x14ac:dyDescent="0.35">
      <c r="A207" s="58"/>
      <c r="B207" s="21"/>
      <c r="C207" s="28"/>
      <c r="D207" s="28"/>
    </row>
    <row r="208" spans="1:4" ht="20" x14ac:dyDescent="0.35">
      <c r="A208" s="58"/>
      <c r="B208" s="21"/>
      <c r="C208" s="28"/>
      <c r="D208" s="28"/>
    </row>
    <row r="209" spans="1:8" ht="20" x14ac:dyDescent="0.35">
      <c r="A209" s="58"/>
      <c r="B209" s="21"/>
      <c r="C209" s="28"/>
      <c r="D209" s="28"/>
    </row>
    <row r="210" spans="1:8" ht="20" x14ac:dyDescent="0.35">
      <c r="A210" s="58"/>
      <c r="B210" s="21"/>
      <c r="C210" s="28"/>
      <c r="D210" s="28"/>
    </row>
    <row r="211" spans="1:8" ht="20" x14ac:dyDescent="0.35">
      <c r="A211" s="58"/>
      <c r="B211" s="21"/>
      <c r="C211" s="28"/>
      <c r="D211" s="28"/>
    </row>
    <row r="212" spans="1:8" x14ac:dyDescent="0.35">
      <c r="A212" s="38"/>
      <c r="B212" s="21"/>
      <c r="C212" s="21"/>
      <c r="D212" s="21"/>
    </row>
    <row r="213" spans="1:8" ht="20" x14ac:dyDescent="0.35">
      <c r="A213" s="38"/>
      <c r="B213" s="24" t="s">
        <v>78</v>
      </c>
      <c r="C213" s="24" t="s">
        <v>130</v>
      </c>
      <c r="D213" s="27" t="s">
        <v>78</v>
      </c>
      <c r="E213" s="27" t="s">
        <v>130</v>
      </c>
    </row>
    <row r="214" spans="1:8" ht="21" x14ac:dyDescent="0.5">
      <c r="A214" s="38"/>
      <c r="B214" s="25" t="s">
        <v>80</v>
      </c>
      <c r="C214" s="25" t="s">
        <v>49</v>
      </c>
      <c r="D214" t="s">
        <v>200</v>
      </c>
      <c r="F214" t="str">
        <f>IF(NOT(ISBLANK(D214)),D214,IF(NOT(ISBLANK(E214)),"     "&amp;E214,FALSE))</f>
        <v>Afectación Económica o presupuestal - No seleccionar</v>
      </c>
      <c r="G214" t="s">
        <v>80</v>
      </c>
      <c r="H214" t="str">
        <f>IF(NOT(ISERROR(MATCH(G214,_xlfn.ANCHORARRAY(B225),0))),F227&amp;"Por favor no seleccionar los criterios de impacto",G214)</f>
        <v>❌Por favor no seleccionar los criterios de impacto</v>
      </c>
    </row>
    <row r="215" spans="1:8" ht="21" x14ac:dyDescent="0.5">
      <c r="A215" s="38"/>
      <c r="B215" s="25" t="s">
        <v>80</v>
      </c>
      <c r="C215" s="25" t="s">
        <v>83</v>
      </c>
      <c r="E215" t="s">
        <v>49</v>
      </c>
      <c r="F215" t="str">
        <f t="shared" ref="F215:F225" si="0">IF(NOT(ISBLANK(D215)),D215,IF(NOT(ISBLANK(E215)),"     "&amp;E215,FALSE))</f>
        <v xml:space="preserve">     Afectación menor a 10 SMLMV .</v>
      </c>
    </row>
    <row r="216" spans="1:8" ht="21" x14ac:dyDescent="0.5">
      <c r="A216" s="38"/>
      <c r="B216" s="25" t="s">
        <v>80</v>
      </c>
      <c r="C216" s="25" t="s">
        <v>84</v>
      </c>
      <c r="E216" t="s">
        <v>83</v>
      </c>
      <c r="F216" t="str">
        <f t="shared" si="0"/>
        <v xml:space="preserve">     Entre 10 y 50 SMLMV </v>
      </c>
    </row>
    <row r="217" spans="1:8" ht="21" x14ac:dyDescent="0.5">
      <c r="A217" s="38"/>
      <c r="B217" s="25" t="s">
        <v>80</v>
      </c>
      <c r="C217" s="25" t="s">
        <v>85</v>
      </c>
      <c r="E217" t="s">
        <v>84</v>
      </c>
      <c r="F217" t="str">
        <f t="shared" si="0"/>
        <v xml:space="preserve">     Entre 50 y 100 SMLMV </v>
      </c>
    </row>
    <row r="218" spans="1:8" ht="21" x14ac:dyDescent="0.5">
      <c r="A218" s="38"/>
      <c r="B218" s="25" t="s">
        <v>80</v>
      </c>
      <c r="C218" s="25" t="s">
        <v>86</v>
      </c>
      <c r="E218" t="s">
        <v>85</v>
      </c>
      <c r="F218" t="str">
        <f t="shared" si="0"/>
        <v xml:space="preserve">     Entre 100 y 500 SMLMV </v>
      </c>
    </row>
    <row r="219" spans="1:8" ht="21" x14ac:dyDescent="0.5">
      <c r="A219" s="38"/>
      <c r="B219" s="25" t="s">
        <v>48</v>
      </c>
      <c r="C219" s="25" t="s">
        <v>87</v>
      </c>
      <c r="E219" t="s">
        <v>86</v>
      </c>
      <c r="F219" t="str">
        <f t="shared" si="0"/>
        <v xml:space="preserve">     Mayor a 500 SMLMV </v>
      </c>
    </row>
    <row r="220" spans="1:8" ht="21" x14ac:dyDescent="0.5">
      <c r="A220" s="38"/>
      <c r="B220" s="25" t="s">
        <v>48</v>
      </c>
      <c r="C220" s="25" t="s">
        <v>88</v>
      </c>
      <c r="D220" t="s">
        <v>201</v>
      </c>
      <c r="F220" t="str">
        <f t="shared" si="0"/>
        <v>Pérdida Reputacional - No seleccionar</v>
      </c>
    </row>
    <row r="221" spans="1:8" ht="21" x14ac:dyDescent="0.5">
      <c r="A221" s="38"/>
      <c r="B221" s="25" t="s">
        <v>48</v>
      </c>
      <c r="C221" s="25" t="s">
        <v>90</v>
      </c>
      <c r="E221" t="s">
        <v>87</v>
      </c>
      <c r="F221" t="str">
        <f t="shared" si="0"/>
        <v xml:space="preserve">     El riesgo afecta la imagen de alguna área de la organización</v>
      </c>
    </row>
    <row r="222" spans="1:8" ht="21" x14ac:dyDescent="0.5">
      <c r="A222" s="38"/>
      <c r="B222" s="25" t="s">
        <v>48</v>
      </c>
      <c r="C222" s="25" t="s">
        <v>89</v>
      </c>
      <c r="E222" t="s">
        <v>88</v>
      </c>
      <c r="F222" t="str">
        <f t="shared" si="0"/>
        <v xml:space="preserve">     El riesgo afecta la imagen de la entidad internamente, de conocimiento general, nivel interno, de junta dircetiva y accionistas y/o de provedores</v>
      </c>
    </row>
    <row r="223" spans="1:8" ht="21" x14ac:dyDescent="0.5">
      <c r="A223" s="38"/>
      <c r="B223" s="25" t="s">
        <v>48</v>
      </c>
      <c r="C223" s="25" t="s">
        <v>108</v>
      </c>
      <c r="E223" t="s">
        <v>90</v>
      </c>
      <c r="F223" t="str">
        <f t="shared" si="0"/>
        <v xml:space="preserve">     El riesgo afecta la imagen de la entidad con algunos usuarios de relevancia frente al logro de los objetivos</v>
      </c>
    </row>
    <row r="224" spans="1:8" x14ac:dyDescent="0.35">
      <c r="A224" s="38"/>
      <c r="B224" s="26"/>
      <c r="C224" s="26"/>
      <c r="E224" t="s">
        <v>89</v>
      </c>
      <c r="F224" t="str">
        <f t="shared" si="0"/>
        <v xml:space="preserve">     El riesgo afecta la imagen de de la entidad con efecto publicitario sostenido a nivel de sector administrativo, nivel departamental o municipal</v>
      </c>
    </row>
    <row r="225" spans="1:6" x14ac:dyDescent="0.35">
      <c r="A225" s="38"/>
      <c r="B225" s="26" t="str" cm="1">
        <f t="array" ref="B225:B227">_xlfn.UNIQUE(Tabla1[[#All],[Criterios]])</f>
        <v>Criterios</v>
      </c>
      <c r="C225" s="26"/>
      <c r="E225" t="s">
        <v>108</v>
      </c>
      <c r="F225" t="str">
        <f t="shared" si="0"/>
        <v xml:space="preserve">     El riesgo afecta la imagen de la entidad a nivel nacional, con efecto publicitarios sostenible a nivel país</v>
      </c>
    </row>
    <row r="226" spans="1:6" x14ac:dyDescent="0.35">
      <c r="A226" s="38"/>
      <c r="B226" s="26" t="str">
        <v>Afectación Económica o presupuestal</v>
      </c>
      <c r="C226" s="26"/>
    </row>
    <row r="227" spans="1:6" x14ac:dyDescent="0.35">
      <c r="B227" s="26" t="str">
        <v>Pérdida Reputacional</v>
      </c>
      <c r="C227" s="26"/>
      <c r="F227" s="29" t="s">
        <v>132</v>
      </c>
    </row>
    <row r="228" spans="1:6" x14ac:dyDescent="0.35">
      <c r="B228" s="20"/>
      <c r="C228" s="20"/>
      <c r="F228" s="29" t="s">
        <v>133</v>
      </c>
    </row>
    <row r="229" spans="1:6" x14ac:dyDescent="0.35">
      <c r="B229" s="20"/>
      <c r="C229" s="20"/>
    </row>
    <row r="230" spans="1:6" x14ac:dyDescent="0.35">
      <c r="B230" s="20"/>
      <c r="C230" s="20"/>
    </row>
    <row r="231" spans="1:6" x14ac:dyDescent="0.35">
      <c r="B231" s="20"/>
      <c r="C231" s="20"/>
      <c r="D231" s="20"/>
    </row>
    <row r="232" spans="1:6" x14ac:dyDescent="0.35">
      <c r="B232" s="20"/>
      <c r="C232" s="20"/>
      <c r="D232" s="20"/>
    </row>
    <row r="233" spans="1:6" x14ac:dyDescent="0.35">
      <c r="B233" s="20"/>
      <c r="C233" s="20"/>
      <c r="D233" s="20"/>
    </row>
    <row r="234" spans="1:6" x14ac:dyDescent="0.35">
      <c r="B234" s="20"/>
      <c r="C234" s="20"/>
      <c r="D234" s="20"/>
    </row>
    <row r="235" spans="1:6" x14ac:dyDescent="0.35">
      <c r="B235" s="20"/>
      <c r="C235" s="20"/>
      <c r="D235" s="20"/>
    </row>
    <row r="236" spans="1:6" x14ac:dyDescent="0.35">
      <c r="B236" s="20"/>
      <c r="C236" s="20"/>
      <c r="D236" s="20"/>
    </row>
  </sheetData>
  <sheetProtection algorithmName="SHA-512" hashValue="13GVp8xsGbrmDxg6lxyduBA26MSYF/3cnOoiud1U+5r9GHKKJCKz6hPIaf5OFOOgehMbnmHXBKHezCIkojhCPg==" saltValue="8nQv/yTYyvDlcTIQWJFYpQ==" spinCount="100000" sheet="1" objects="1" scenarios="1"/>
  <mergeCells count="11">
    <mergeCell ref="D10:E10"/>
    <mergeCell ref="D11:E11"/>
    <mergeCell ref="D12:E12"/>
    <mergeCell ref="C2:D2"/>
    <mergeCell ref="C3:D3"/>
    <mergeCell ref="D7:E7"/>
    <mergeCell ref="B5:D5"/>
    <mergeCell ref="B2:B3"/>
    <mergeCell ref="E2:E3"/>
    <mergeCell ref="D8:E8"/>
    <mergeCell ref="D9:E9"/>
  </mergeCells>
  <dataValidations count="1">
    <dataValidation type="list" allowBlank="1" showInputMessage="1" showErrorMessage="1" sqref="G214" xr:uid="{00000000-0002-0000-0600-000000000000}">
      <formula1>$F$214:$F$225</formula1>
    </dataValidation>
  </dataValidations>
  <pageMargins left="0.7" right="0.7" top="0.75" bottom="0.75" header="0.3" footer="0.3"/>
  <pageSetup orientation="portrait" r:id="rId2"/>
  <drawing r:id="rId3"/>
  <tableParts count="1">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7">
    <tabColor theme="7" tint="-0.249977111117893"/>
  </sheetPr>
  <dimension ref="B1:F20"/>
  <sheetViews>
    <sheetView workbookViewId="0">
      <selection activeCell="E8" sqref="E8"/>
    </sheetView>
  </sheetViews>
  <sheetFormatPr baseColWidth="10" defaultColWidth="14.26953125" defaultRowHeight="13" x14ac:dyDescent="0.3"/>
  <cols>
    <col min="1" max="2" width="14.26953125" style="43"/>
    <col min="3" max="3" width="17" style="43" customWidth="1"/>
    <col min="4" max="4" width="14.26953125" style="43"/>
    <col min="5" max="5" width="46" style="43" customWidth="1"/>
    <col min="6" max="16384" width="14.26953125" style="43"/>
  </cols>
  <sheetData>
    <row r="1" spans="2:6" customFormat="1" ht="6" customHeight="1" x14ac:dyDescent="0.35"/>
    <row r="2" spans="2:6" s="38" customFormat="1" ht="42.75" customHeight="1" x14ac:dyDescent="0.35">
      <c r="B2" s="148"/>
      <c r="C2" s="385" t="s">
        <v>191</v>
      </c>
      <c r="D2" s="385"/>
      <c r="E2" s="385"/>
      <c r="F2" s="383" t="s">
        <v>230</v>
      </c>
    </row>
    <row r="3" spans="2:6" s="38" customFormat="1" ht="42.75" customHeight="1" x14ac:dyDescent="0.35">
      <c r="B3" s="149"/>
      <c r="C3" s="356" t="s">
        <v>192</v>
      </c>
      <c r="D3" s="356"/>
      <c r="E3" s="356"/>
      <c r="F3" s="384"/>
    </row>
    <row r="4" spans="2:6" s="38" customFormat="1" ht="7.5" customHeight="1" thickBot="1" x14ac:dyDescent="0.4">
      <c r="B4" s="79"/>
      <c r="C4" s="80"/>
      <c r="D4" s="80"/>
      <c r="E4" s="81"/>
    </row>
    <row r="5" spans="2:6" ht="24" customHeight="1" thickBot="1" x14ac:dyDescent="0.35">
      <c r="B5" s="386" t="s">
        <v>69</v>
      </c>
      <c r="C5" s="387"/>
      <c r="D5" s="387"/>
      <c r="E5" s="387"/>
      <c r="F5" s="388"/>
    </row>
    <row r="6" spans="2:6" ht="16" thickBot="1" x14ac:dyDescent="0.4">
      <c r="B6" s="44"/>
      <c r="C6" s="44"/>
      <c r="D6" s="44"/>
      <c r="E6" s="44"/>
      <c r="F6" s="44"/>
    </row>
    <row r="7" spans="2:6" ht="16" thickBot="1" x14ac:dyDescent="0.35">
      <c r="B7" s="375" t="s">
        <v>55</v>
      </c>
      <c r="C7" s="376"/>
      <c r="D7" s="376"/>
      <c r="E7" s="56" t="s">
        <v>56</v>
      </c>
      <c r="F7" s="57" t="s">
        <v>57</v>
      </c>
    </row>
    <row r="8" spans="2:6" ht="31" x14ac:dyDescent="0.3">
      <c r="B8" s="377" t="s">
        <v>58</v>
      </c>
      <c r="C8" s="379" t="s">
        <v>12</v>
      </c>
      <c r="D8" s="45" t="s">
        <v>13</v>
      </c>
      <c r="E8" s="46" t="s">
        <v>59</v>
      </c>
      <c r="F8" s="47">
        <v>0.25</v>
      </c>
    </row>
    <row r="9" spans="2:6" ht="46.5" x14ac:dyDescent="0.3">
      <c r="B9" s="378"/>
      <c r="C9" s="380"/>
      <c r="D9" s="48" t="s">
        <v>14</v>
      </c>
      <c r="E9" s="49" t="s">
        <v>60</v>
      </c>
      <c r="F9" s="50">
        <v>0.15</v>
      </c>
    </row>
    <row r="10" spans="2:6" ht="46.5" x14ac:dyDescent="0.3">
      <c r="B10" s="378"/>
      <c r="C10" s="380"/>
      <c r="D10" s="48" t="s">
        <v>15</v>
      </c>
      <c r="E10" s="49" t="s">
        <v>61</v>
      </c>
      <c r="F10" s="50">
        <v>0.1</v>
      </c>
    </row>
    <row r="11" spans="2:6" ht="62" x14ac:dyDescent="0.3">
      <c r="B11" s="378"/>
      <c r="C11" s="380" t="s">
        <v>16</v>
      </c>
      <c r="D11" s="48" t="s">
        <v>10</v>
      </c>
      <c r="E11" s="49" t="s">
        <v>62</v>
      </c>
      <c r="F11" s="50">
        <v>0.25</v>
      </c>
    </row>
    <row r="12" spans="2:6" ht="31" x14ac:dyDescent="0.3">
      <c r="B12" s="378"/>
      <c r="C12" s="380"/>
      <c r="D12" s="48" t="s">
        <v>9</v>
      </c>
      <c r="E12" s="49" t="s">
        <v>63</v>
      </c>
      <c r="F12" s="50">
        <v>0.15</v>
      </c>
    </row>
    <row r="13" spans="2:6" ht="46.5" x14ac:dyDescent="0.3">
      <c r="B13" s="378" t="s">
        <v>146</v>
      </c>
      <c r="C13" s="380" t="s">
        <v>17</v>
      </c>
      <c r="D13" s="48" t="s">
        <v>18</v>
      </c>
      <c r="E13" s="49" t="s">
        <v>64</v>
      </c>
      <c r="F13" s="51" t="s">
        <v>65</v>
      </c>
    </row>
    <row r="14" spans="2:6" ht="46.5" x14ac:dyDescent="0.3">
      <c r="B14" s="378"/>
      <c r="C14" s="380"/>
      <c r="D14" s="48" t="s">
        <v>19</v>
      </c>
      <c r="E14" s="49" t="s">
        <v>66</v>
      </c>
      <c r="F14" s="51" t="s">
        <v>65</v>
      </c>
    </row>
    <row r="15" spans="2:6" ht="46.5" x14ac:dyDescent="0.3">
      <c r="B15" s="378"/>
      <c r="C15" s="380" t="s">
        <v>20</v>
      </c>
      <c r="D15" s="48" t="s">
        <v>21</v>
      </c>
      <c r="E15" s="49" t="s">
        <v>67</v>
      </c>
      <c r="F15" s="51" t="s">
        <v>65</v>
      </c>
    </row>
    <row r="16" spans="2:6" ht="46.5" x14ac:dyDescent="0.3">
      <c r="B16" s="378"/>
      <c r="C16" s="380"/>
      <c r="D16" s="48" t="s">
        <v>22</v>
      </c>
      <c r="E16" s="49" t="s">
        <v>68</v>
      </c>
      <c r="F16" s="51" t="s">
        <v>65</v>
      </c>
    </row>
    <row r="17" spans="2:6" ht="31" x14ac:dyDescent="0.3">
      <c r="B17" s="378"/>
      <c r="C17" s="380" t="s">
        <v>23</v>
      </c>
      <c r="D17" s="48" t="s">
        <v>109</v>
      </c>
      <c r="E17" s="49" t="s">
        <v>112</v>
      </c>
      <c r="F17" s="51" t="s">
        <v>65</v>
      </c>
    </row>
    <row r="18" spans="2:6" ht="16" thickBot="1" x14ac:dyDescent="0.35">
      <c r="B18" s="381"/>
      <c r="C18" s="382"/>
      <c r="D18" s="52" t="s">
        <v>110</v>
      </c>
      <c r="E18" s="53" t="s">
        <v>111</v>
      </c>
      <c r="F18" s="54" t="s">
        <v>65</v>
      </c>
    </row>
    <row r="19" spans="2:6" ht="49.5" customHeight="1" x14ac:dyDescent="0.3">
      <c r="B19" s="374" t="s">
        <v>144</v>
      </c>
      <c r="C19" s="374"/>
      <c r="D19" s="374"/>
      <c r="E19" s="374"/>
      <c r="F19" s="374"/>
    </row>
    <row r="20" spans="2:6" ht="27" customHeight="1" x14ac:dyDescent="0.3">
      <c r="B20" s="55"/>
    </row>
  </sheetData>
  <sheetProtection algorithmName="SHA-512" hashValue="+X5fuigjgnv/poKdk9iZZIn5woU04ZZfM2clVfv7NJEcnjcDCb8NS3AJmrE42Kl0Bd+fWRKfohx2ILb8hyubSg==" saltValue="2UZaenjKZvbVif0p2LaG5Q==" spinCount="100000" sheet="1" objects="1" scenarios="1"/>
  <mergeCells count="14">
    <mergeCell ref="B2:B3"/>
    <mergeCell ref="F2:F3"/>
    <mergeCell ref="C2:E2"/>
    <mergeCell ref="C3:E3"/>
    <mergeCell ref="B5:F5"/>
    <mergeCell ref="B19:F19"/>
    <mergeCell ref="B7:D7"/>
    <mergeCell ref="B8:B12"/>
    <mergeCell ref="C8:C10"/>
    <mergeCell ref="C11:C12"/>
    <mergeCell ref="B13:B18"/>
    <mergeCell ref="C13:C14"/>
    <mergeCell ref="C15:C16"/>
    <mergeCell ref="C17:C18"/>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8"/>
  <dimension ref="B2:E19"/>
  <sheetViews>
    <sheetView topLeftCell="A4" workbookViewId="0">
      <selection activeCell="B13" sqref="B13:B19"/>
    </sheetView>
  </sheetViews>
  <sheetFormatPr baseColWidth="10" defaultRowHeight="14.5" x14ac:dyDescent="0.35"/>
  <sheetData>
    <row r="2" spans="2:5" x14ac:dyDescent="0.35">
      <c r="B2" t="s">
        <v>29</v>
      </c>
      <c r="E2" t="s">
        <v>122</v>
      </c>
    </row>
    <row r="3" spans="2:5" x14ac:dyDescent="0.35">
      <c r="B3" t="s">
        <v>30</v>
      </c>
      <c r="E3" t="s">
        <v>121</v>
      </c>
    </row>
    <row r="4" spans="2:5" x14ac:dyDescent="0.35">
      <c r="B4" t="s">
        <v>125</v>
      </c>
      <c r="E4" t="s">
        <v>123</v>
      </c>
    </row>
    <row r="5" spans="2:5" x14ac:dyDescent="0.35">
      <c r="B5" t="s">
        <v>124</v>
      </c>
    </row>
    <row r="8" spans="2:5" x14ac:dyDescent="0.35">
      <c r="B8" t="s">
        <v>77</v>
      </c>
    </row>
    <row r="9" spans="2:5" x14ac:dyDescent="0.35">
      <c r="B9" t="s">
        <v>33</v>
      </c>
    </row>
    <row r="10" spans="2:5" x14ac:dyDescent="0.35">
      <c r="B10" t="s">
        <v>34</v>
      </c>
    </row>
    <row r="13" spans="2:5" x14ac:dyDescent="0.35">
      <c r="B13" t="s">
        <v>119</v>
      </c>
    </row>
    <row r="14" spans="2:5" x14ac:dyDescent="0.35">
      <c r="B14" t="s">
        <v>113</v>
      </c>
    </row>
    <row r="15" spans="2:5" x14ac:dyDescent="0.35">
      <c r="B15" t="s">
        <v>116</v>
      </c>
    </row>
    <row r="16" spans="2:5" x14ac:dyDescent="0.35">
      <c r="B16" t="s">
        <v>114</v>
      </c>
    </row>
    <row r="17" spans="2:2" x14ac:dyDescent="0.35">
      <c r="B17" t="s">
        <v>115</v>
      </c>
    </row>
    <row r="18" spans="2:2" x14ac:dyDescent="0.35">
      <c r="B18" t="s">
        <v>117</v>
      </c>
    </row>
    <row r="19" spans="2:2" x14ac:dyDescent="0.35">
      <c r="B19" t="s">
        <v>118</v>
      </c>
    </row>
  </sheetData>
  <sortState ref="B2:B5">
    <sortCondition ref="B2:B5"/>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9"/>
  <dimension ref="A3:A21"/>
  <sheetViews>
    <sheetView workbookViewId="0">
      <selection activeCell="A19" sqref="A19"/>
    </sheetView>
  </sheetViews>
  <sheetFormatPr baseColWidth="10" defaultColWidth="11.453125" defaultRowHeight="13" x14ac:dyDescent="0.3"/>
  <cols>
    <col min="1" max="1" width="32.81640625" style="7" customWidth="1"/>
    <col min="2" max="16384" width="11.453125" style="7"/>
  </cols>
  <sheetData>
    <row r="3" spans="1:1" x14ac:dyDescent="0.3">
      <c r="A3" s="8" t="s">
        <v>13</v>
      </c>
    </row>
    <row r="4" spans="1:1" x14ac:dyDescent="0.3">
      <c r="A4" s="8" t="s">
        <v>14</v>
      </c>
    </row>
    <row r="5" spans="1:1" x14ac:dyDescent="0.3">
      <c r="A5" s="8" t="s">
        <v>15</v>
      </c>
    </row>
    <row r="6" spans="1:1" x14ac:dyDescent="0.3">
      <c r="A6" s="8" t="s">
        <v>10</v>
      </c>
    </row>
    <row r="7" spans="1:1" x14ac:dyDescent="0.3">
      <c r="A7" s="8" t="s">
        <v>9</v>
      </c>
    </row>
    <row r="8" spans="1:1" x14ac:dyDescent="0.3">
      <c r="A8" s="8" t="s">
        <v>18</v>
      </c>
    </row>
    <row r="9" spans="1:1" x14ac:dyDescent="0.3">
      <c r="A9" s="8" t="s">
        <v>19</v>
      </c>
    </row>
    <row r="10" spans="1:1" x14ac:dyDescent="0.3">
      <c r="A10" s="8" t="s">
        <v>21</v>
      </c>
    </row>
    <row r="11" spans="1:1" x14ac:dyDescent="0.3">
      <c r="A11" s="8" t="s">
        <v>22</v>
      </c>
    </row>
    <row r="12" spans="1:1" x14ac:dyDescent="0.3">
      <c r="A12" s="8" t="s">
        <v>24</v>
      </c>
    </row>
    <row r="13" spans="1:1" x14ac:dyDescent="0.3">
      <c r="A13" s="8" t="s">
        <v>25</v>
      </c>
    </row>
    <row r="14" spans="1:1" x14ac:dyDescent="0.3">
      <c r="A14" s="8" t="s">
        <v>26</v>
      </c>
    </row>
    <row r="16" spans="1:1" x14ac:dyDescent="0.3">
      <c r="A16" s="8" t="s">
        <v>28</v>
      </c>
    </row>
    <row r="17" spans="1:1" x14ac:dyDescent="0.3">
      <c r="A17" s="8" t="s">
        <v>29</v>
      </c>
    </row>
    <row r="18" spans="1:1" x14ac:dyDescent="0.3">
      <c r="A18" s="8" t="s">
        <v>30</v>
      </c>
    </row>
    <row r="20" spans="1:1" x14ac:dyDescent="0.3">
      <c r="A20" s="8" t="s">
        <v>33</v>
      </c>
    </row>
    <row r="21" spans="1:1" x14ac:dyDescent="0.3">
      <c r="A21" s="8" t="s">
        <v>34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7959be62-3a60-4bcf-a545-dce96c6e539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AA33DBF335282F48A5F9B014D46D005A" ma:contentTypeVersion="12" ma:contentTypeDescription="Crear nuevo documento." ma:contentTypeScope="" ma:versionID="ec79dae045a172131217dbbd6ba9a92e">
  <xsd:schema xmlns:xsd="http://www.w3.org/2001/XMLSchema" xmlns:xs="http://www.w3.org/2001/XMLSchema" xmlns:p="http://schemas.microsoft.com/office/2006/metadata/properties" xmlns:ns3="7959be62-3a60-4bcf-a545-dce96c6e5397" targetNamespace="http://schemas.microsoft.com/office/2006/metadata/properties" ma:root="true" ma:fieldsID="e8210fd1887dc91a3888969c00c9b34c" ns3:_="">
    <xsd:import namespace="7959be62-3a60-4bcf-a545-dce96c6e5397"/>
    <xsd:element name="properties">
      <xsd:complexType>
        <xsd:sequence>
          <xsd:element name="documentManagement">
            <xsd:complexType>
              <xsd:all>
                <xsd:element ref="ns3:MediaServiceMetadata" minOccurs="0"/>
                <xsd:element ref="ns3:MediaServiceFastMetadata" minOccurs="0"/>
                <xsd:element ref="ns3:_activity" minOccurs="0"/>
                <xsd:element ref="ns3:MediaServiceObjectDetectorVersions" minOccurs="0"/>
                <xsd:element ref="ns3:MediaServiceAutoTags" minOccurs="0"/>
                <xsd:element ref="ns3:MediaServiceOCR" minOccurs="0"/>
                <xsd:element ref="ns3:MediaServiceGenerationTime" minOccurs="0"/>
                <xsd:element ref="ns3:MediaServiceEventHashCode" minOccurs="0"/>
                <xsd:element ref="ns3:MediaLengthInSeconds" minOccurs="0"/>
                <xsd:element ref="ns3:MediaServiceDateTaken" minOccurs="0"/>
                <xsd:element ref="ns3:MediaServiceLocation" minOccurs="0"/>
                <xsd:element ref="ns3: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59be62-3a60-4bcf-a545-dce96c6e539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_activity" ma:index="10" nillable="true" ma:displayName="_activity" ma:hidden="true" ma:internalName="_activity">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MediaServiceSystemTags" ma:index="19" nillable="true" ma:displayName="MediaServiceSystemTags" ma:hidden="true" ma:internalName="MediaServiceSystemTag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E2FD6E1-00CC-4180-8EEF-F8E96B92D4BC}">
  <ds:schemaRefs>
    <ds:schemaRef ds:uri="http://schemas.microsoft.com/office/2006/documentManagement/types"/>
    <ds:schemaRef ds:uri="http://purl.org/dc/dcmitype/"/>
    <ds:schemaRef ds:uri="http://schemas.microsoft.com/office/2006/metadata/properties"/>
    <ds:schemaRef ds:uri="http://schemas.openxmlformats.org/package/2006/metadata/core-properties"/>
    <ds:schemaRef ds:uri="7959be62-3a60-4bcf-a545-dce96c6e5397"/>
    <ds:schemaRef ds:uri="http://www.w3.org/XML/1998/namespace"/>
    <ds:schemaRef ds:uri="http://purl.org/dc/elements/1.1/"/>
    <ds:schemaRef ds:uri="http://schemas.microsoft.com/office/infopath/2007/PartnerControls"/>
    <ds:schemaRef ds:uri="http://purl.org/dc/terms/"/>
  </ds:schemaRefs>
</ds:datastoreItem>
</file>

<file path=customXml/itemProps2.xml><?xml version="1.0" encoding="utf-8"?>
<ds:datastoreItem xmlns:ds="http://schemas.openxmlformats.org/officeDocument/2006/customXml" ds:itemID="{3C6CEB46-1866-4555-88C3-E35E203C369A}">
  <ds:schemaRefs>
    <ds:schemaRef ds:uri="http://schemas.microsoft.com/sharepoint/v3/contenttype/forms"/>
  </ds:schemaRefs>
</ds:datastoreItem>
</file>

<file path=customXml/itemProps3.xml><?xml version="1.0" encoding="utf-8"?>
<ds:datastoreItem xmlns:ds="http://schemas.openxmlformats.org/officeDocument/2006/customXml" ds:itemID="{8E58ABC6-6CD4-4EF9-9A53-93E887DCDD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959be62-3a60-4bcf-a545-dce96c6e53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2</vt:i4>
      </vt:variant>
    </vt:vector>
  </HeadingPairs>
  <TitlesOfParts>
    <vt:vector size="12" baseType="lpstr">
      <vt:lpstr>Instructivo</vt:lpstr>
      <vt:lpstr>Mapa inherente</vt:lpstr>
      <vt:lpstr>Matriz Calor Inherente</vt:lpstr>
      <vt:lpstr>Hoja de controles</vt:lpstr>
      <vt:lpstr>Hoja2</vt:lpstr>
      <vt:lpstr>Tabla probabilidad</vt:lpstr>
      <vt:lpstr>Tabla Impacto</vt:lpstr>
      <vt:lpstr>Tabla Valoración controles</vt:lpstr>
      <vt:lpstr>Opciones Tratamiento</vt:lpstr>
      <vt:lpstr>Hoja1</vt:lpstr>
      <vt:lpstr>'Hoja de controles'!Área_de_impresión</vt:lpstr>
      <vt:lpstr>'Mapa inherente'!Área_de_impresión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unicordoba</cp:lastModifiedBy>
  <cp:lastPrinted>2023-11-06T20:27:14Z</cp:lastPrinted>
  <dcterms:created xsi:type="dcterms:W3CDTF">2020-03-24T23:12:47Z</dcterms:created>
  <dcterms:modified xsi:type="dcterms:W3CDTF">2024-05-03T13:39:33Z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0x010100AA33DBF335282F48A5F9B014D46D005A</vt:lpwstr>
  </property>
</Properties>
</file>