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nuevo formato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<sst xmlns="http://schemas.openxmlformats.org/spreadsheetml/2006/main" count="19" uniqueCount="18">
  <si>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AAAAAG+rnvM=</t>
  </si>
  <si>
    <t>AAAAAG+rnvQ=</t>
  </si>
  <si>
    <t>LISTADO DE MATERIALES:</t>
  </si>
  <si>
    <t>CANTIDAD</t>
  </si>
  <si>
    <t xml:space="preserve">OBSERVACIONES: </t>
  </si>
  <si>
    <t>NOMBRE:</t>
  </si>
  <si>
    <t>RECIBIDO POR:</t>
  </si>
  <si>
    <t>DEPENDENCIA DONDE SE UTILIZARÁN:</t>
  </si>
  <si>
    <t>DESCRIPCIÓN</t>
  </si>
  <si>
    <t>CÉDULA:</t>
  </si>
  <si>
    <t>No. DE SERVICIO:</t>
  </si>
  <si>
    <t>UNIVERSIDAD DE CORDOBA</t>
  </si>
  <si>
    <t>FORMATO ENTREGA DE MATERIALES</t>
  </si>
  <si>
    <t>FECHA</t>
  </si>
  <si>
    <t>Firma</t>
  </si>
  <si>
    <t>Entrega (Subdirección de Almacén e Inventarios)
Nombre</t>
  </si>
  <si>
    <t xml:space="preserve">Recibe (Dirección Apoyo Logístico)
</t>
  </si>
  <si>
    <r>
      <t xml:space="preserve">CÓDIGO:                                                                                                                                                          </t>
    </r>
    <r>
      <rPr>
        <sz val="9"/>
        <rFont val="Tahoma"/>
        <family val="2"/>
      </rPr>
      <t>FINF-029</t>
    </r>
    <r>
      <rPr>
        <b/>
        <sz val="9"/>
        <rFont val="Tahoma"/>
        <family val="2"/>
      </rPr>
      <t xml:space="preserve">
VERSIÓN: </t>
    </r>
    <r>
      <rPr>
        <sz val="9"/>
        <rFont val="Tahoma"/>
        <family val="2"/>
      </rPr>
      <t>04</t>
    </r>
    <r>
      <rPr>
        <b/>
        <sz val="9"/>
        <rFont val="Tahoma"/>
        <family val="2"/>
      </rPr>
      <t xml:space="preserve">
EMISIÓN:
</t>
    </r>
    <r>
      <rPr>
        <sz val="9"/>
        <rFont val="Tahoma"/>
        <family val="2"/>
      </rPr>
      <t>13/05/2022</t>
    </r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</si>
</sst>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₡&quot;#,##0_);\(&quot;₡&quot;#,##0\)"/>
    <numFmt numFmtId="195" formatCode="&quot;₡&quot;#,##0_);[Red]\(&quot;₡&quot;#,##0\)"/>
    <numFmt numFmtId="196" formatCode="&quot;₡&quot;#,##0.00_);\(&quot;₡&quot;#,##0.00\)"/>
    <numFmt numFmtId="197" formatCode="&quot;₡&quot;#,##0.00_);[Red]\(&quot;₡&quot;#,##0.00\)"/>
    <numFmt numFmtId="198" formatCode="_(&quot;₡&quot;* #,##0_);_(&quot;₡&quot;* \(#,##0\);_(&quot;₡&quot;* &quot;-&quot;_);_(@_)"/>
    <numFmt numFmtId="199" formatCode="_(&quot;₡&quot;* #,##0.00_);_(&quot;₡&quot;* \(#,##0.00\);_(&quot;₡&quot;* &quot;-&quot;??_);_(@_)"/>
    <numFmt numFmtId="200" formatCode="_ [$€]\ * #,##0.00_ ;_ [$€]\ * \-#,##0.00_ ;_ [$€]\ * &quot;-&quot;??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200" fontId="0" fillId="0" borderId="0" applyFont="0" applyFill="0" applyBorder="0" applyAlignment="0" applyProtection="0"/>
    <xf numFmtId="0" fontId="10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52">
      <alignment/>
      <protection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5" borderId="14" xfId="0" applyFont="1" applyFill="1" applyBorder="1" applyAlignment="1">
      <alignment horizontal="left" wrapText="1"/>
    </xf>
    <xf numFmtId="0" fontId="21" fillId="25" borderId="15" xfId="0" applyFont="1" applyFill="1" applyBorder="1" applyAlignment="1">
      <alignment horizontal="left" wrapText="1"/>
    </xf>
    <xf numFmtId="0" fontId="21" fillId="25" borderId="16" xfId="0" applyFont="1" applyFill="1" applyBorder="1" applyAlignment="1">
      <alignment horizontal="left" wrapText="1"/>
    </xf>
    <xf numFmtId="0" fontId="21" fillId="25" borderId="17" xfId="0" applyFont="1" applyFill="1" applyBorder="1" applyAlignment="1">
      <alignment horizontal="left" wrapText="1"/>
    </xf>
    <xf numFmtId="0" fontId="21" fillId="25" borderId="18" xfId="0" applyFont="1" applyFill="1" applyBorder="1" applyAlignment="1">
      <alignment horizontal="left" wrapText="1"/>
    </xf>
    <xf numFmtId="0" fontId="21" fillId="25" borderId="19" xfId="0" applyFont="1" applyFill="1" applyBorder="1" applyAlignment="1">
      <alignment horizontal="left" wrapText="1"/>
    </xf>
    <xf numFmtId="0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52" applyNumberFormat="1" applyFont="1" applyBorder="1" applyAlignment="1">
      <alignment horizontal="center" vertical="center" wrapText="1"/>
      <protection/>
    </xf>
    <xf numFmtId="0" fontId="20" fillId="2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25" borderId="14" xfId="0" applyFont="1" applyFill="1" applyBorder="1" applyAlignment="1">
      <alignment horizontal="left" vertical="top" wrapText="1"/>
    </xf>
    <xf numFmtId="0" fontId="21" fillId="25" borderId="15" xfId="0" applyFont="1" applyFill="1" applyBorder="1" applyAlignment="1">
      <alignment horizontal="left" vertical="top" wrapText="1"/>
    </xf>
    <xf numFmtId="0" fontId="21" fillId="25" borderId="16" xfId="0" applyFont="1" applyFill="1" applyBorder="1" applyAlignment="1">
      <alignment horizontal="left" vertical="top" wrapText="1"/>
    </xf>
    <xf numFmtId="0" fontId="21" fillId="25" borderId="17" xfId="0" applyFont="1" applyFill="1" applyBorder="1" applyAlignment="1">
      <alignment horizontal="left" vertical="top" wrapText="1"/>
    </xf>
    <xf numFmtId="0" fontId="21" fillId="25" borderId="18" xfId="0" applyFont="1" applyFill="1" applyBorder="1" applyAlignment="1">
      <alignment horizontal="left" vertical="top" wrapText="1"/>
    </xf>
    <xf numFmtId="0" fontId="21" fillId="25" borderId="19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2</xdr:col>
      <xdr:colOff>228600</xdr:colOff>
      <xdr:row>1</xdr:row>
      <xdr:rowOff>495300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28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85" workbookViewId="0" topLeftCell="A1">
      <selection activeCell="V8" sqref="V8"/>
    </sheetView>
  </sheetViews>
  <sheetFormatPr defaultColWidth="11.421875" defaultRowHeight="12.75"/>
  <cols>
    <col min="1" max="1" width="3.140625" style="0" customWidth="1"/>
    <col min="2" max="2" width="4.8515625" style="0" customWidth="1"/>
    <col min="3" max="3" width="5.421875" style="0" customWidth="1"/>
    <col min="4" max="4" width="3.28125" style="0" customWidth="1"/>
    <col min="5" max="5" width="4.421875" style="0" customWidth="1"/>
    <col min="6" max="6" width="3.28125" style="0" customWidth="1"/>
    <col min="7" max="7" width="3.7109375" style="0" customWidth="1"/>
    <col min="8" max="9" width="3.140625" style="0" customWidth="1"/>
    <col min="10" max="10" width="4.28125" style="0" customWidth="1"/>
    <col min="11" max="11" width="9.7109375" style="0" customWidth="1"/>
    <col min="12" max="12" width="7.28125" style="0" customWidth="1"/>
    <col min="13" max="13" width="2.28125" style="0" customWidth="1"/>
    <col min="14" max="14" width="4.7109375" style="0" customWidth="1"/>
    <col min="15" max="15" width="13.421875" style="0" customWidth="1"/>
    <col min="16" max="16" width="0.13671875" style="0" customWidth="1"/>
    <col min="17" max="17" width="5.140625" style="0" customWidth="1"/>
    <col min="18" max="18" width="11.421875" style="0" hidden="1" customWidth="1"/>
  </cols>
  <sheetData>
    <row r="1" spans="1:19" ht="45" customHeight="1">
      <c r="A1" s="19"/>
      <c r="B1" s="19"/>
      <c r="C1" s="19"/>
      <c r="D1" s="14" t="s">
        <v>11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2" t="s">
        <v>17</v>
      </c>
      <c r="R1" s="12"/>
      <c r="S1" s="12"/>
    </row>
    <row r="2" spans="1:19" ht="45" customHeight="1">
      <c r="A2" s="19"/>
      <c r="B2" s="19"/>
      <c r="C2" s="19"/>
      <c r="D2" s="23" t="s">
        <v>12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12"/>
      <c r="R2" s="12"/>
      <c r="S2" s="12"/>
    </row>
    <row r="3" spans="1:19" ht="12.7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3.5" customHeight="1">
      <c r="A4" s="17" t="s">
        <v>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7.75" customHeight="1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27.75" customHeight="1">
      <c r="A6" s="30" t="s">
        <v>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3.5" customHeight="1">
      <c r="A7" s="2" t="s">
        <v>7</v>
      </c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31" t="s">
        <v>10</v>
      </c>
      <c r="P7" s="31"/>
      <c r="Q7" s="31"/>
      <c r="R7" s="31"/>
      <c r="S7" s="31"/>
    </row>
    <row r="8" spans="1:19" ht="27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21" customHeight="1">
      <c r="A10" s="29" t="s">
        <v>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5.75" customHeight="1">
      <c r="A11" s="29" t="s">
        <v>13</v>
      </c>
      <c r="B11" s="29"/>
      <c r="C11" s="29"/>
      <c r="D11" s="43" t="s">
        <v>3</v>
      </c>
      <c r="E11" s="44"/>
      <c r="F11" s="44"/>
      <c r="G11" s="45"/>
      <c r="H11" s="43" t="s">
        <v>8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</row>
    <row r="12" spans="1:19" ht="13.5" customHeight="1">
      <c r="A12" s="33"/>
      <c r="B12" s="33"/>
      <c r="C12" s="33"/>
      <c r="D12" s="46"/>
      <c r="E12" s="46"/>
      <c r="F12" s="46"/>
      <c r="G12" s="46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ht="13.5" customHeight="1">
      <c r="A13" s="33"/>
      <c r="B13" s="33"/>
      <c r="C13" s="33"/>
      <c r="D13" s="47"/>
      <c r="E13" s="48"/>
      <c r="F13" s="48"/>
      <c r="G13" s="49"/>
      <c r="H13" s="47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1:19" ht="13.5" customHeight="1">
      <c r="A14" s="33"/>
      <c r="B14" s="33"/>
      <c r="C14" s="33"/>
      <c r="D14" s="47"/>
      <c r="E14" s="48"/>
      <c r="F14" s="48"/>
      <c r="G14" s="49"/>
      <c r="H14" s="4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1:19" ht="13.5" customHeight="1">
      <c r="A15" s="18"/>
      <c r="B15" s="18"/>
      <c r="C15" s="18"/>
      <c r="D15" s="26"/>
      <c r="E15" s="27"/>
      <c r="F15" s="27"/>
      <c r="G15" s="28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</row>
    <row r="16" spans="1:19" ht="13.5" customHeight="1">
      <c r="A16" s="18"/>
      <c r="B16" s="18"/>
      <c r="C16" s="18"/>
      <c r="D16" s="26"/>
      <c r="E16" s="27"/>
      <c r="F16" s="27"/>
      <c r="G16" s="28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ht="13.5" customHeight="1">
      <c r="A17" s="18"/>
      <c r="B17" s="18"/>
      <c r="C17" s="18"/>
      <c r="D17" s="26"/>
      <c r="E17" s="27"/>
      <c r="F17" s="27"/>
      <c r="G17" s="28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</row>
    <row r="18" spans="1:19" ht="13.5" customHeight="1">
      <c r="A18" s="20"/>
      <c r="B18" s="20"/>
      <c r="C18" s="20"/>
      <c r="D18" s="26"/>
      <c r="E18" s="27"/>
      <c r="F18" s="27"/>
      <c r="G18" s="28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</row>
    <row r="19" spans="1:19" ht="13.5" customHeight="1">
      <c r="A19" s="20"/>
      <c r="B19" s="20"/>
      <c r="C19" s="20"/>
      <c r="D19" s="26"/>
      <c r="E19" s="27"/>
      <c r="F19" s="27"/>
      <c r="G19" s="28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1:19" ht="13.5" customHeight="1">
      <c r="A20" s="26"/>
      <c r="B20" s="27"/>
      <c r="C20" s="28"/>
      <c r="D20" s="26"/>
      <c r="E20" s="27"/>
      <c r="F20" s="27"/>
      <c r="G20" s="28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</row>
    <row r="21" spans="1:19" ht="13.5" customHeight="1">
      <c r="A21" s="26"/>
      <c r="B21" s="27"/>
      <c r="C21" s="28"/>
      <c r="D21" s="26"/>
      <c r="E21" s="27"/>
      <c r="F21" s="27"/>
      <c r="G21" s="28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</row>
    <row r="22" spans="1:19" ht="13.5" customHeight="1">
      <c r="A22" s="26"/>
      <c r="B22" s="27"/>
      <c r="C22" s="28"/>
      <c r="D22" s="26"/>
      <c r="E22" s="27"/>
      <c r="F22" s="27"/>
      <c r="G22" s="28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</row>
    <row r="23" spans="1:19" ht="13.5" customHeight="1">
      <c r="A23" s="26"/>
      <c r="B23" s="27"/>
      <c r="C23" s="28"/>
      <c r="D23" s="26"/>
      <c r="E23" s="27"/>
      <c r="F23" s="27"/>
      <c r="G23" s="28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</row>
    <row r="24" spans="1:19" ht="13.5" customHeight="1">
      <c r="A24" s="20"/>
      <c r="B24" s="20"/>
      <c r="C24" s="20"/>
      <c r="D24" s="26"/>
      <c r="E24" s="27"/>
      <c r="F24" s="27"/>
      <c r="G24" s="28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</row>
    <row r="25" spans="1:19" ht="13.5" customHeight="1">
      <c r="A25" s="26"/>
      <c r="B25" s="27"/>
      <c r="C25" s="28"/>
      <c r="D25" s="26"/>
      <c r="E25" s="27"/>
      <c r="F25" s="27"/>
      <c r="G25" s="28"/>
      <c r="H25" s="4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</row>
    <row r="26" spans="1:19" ht="13.5" customHeight="1">
      <c r="A26" s="26"/>
      <c r="B26" s="27"/>
      <c r="C26" s="28"/>
      <c r="D26" s="26"/>
      <c r="E26" s="27"/>
      <c r="F26" s="27"/>
      <c r="G26" s="28"/>
      <c r="H26" s="4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</row>
    <row r="27" spans="1:19" ht="13.5" customHeight="1">
      <c r="A27" s="20"/>
      <c r="B27" s="20"/>
      <c r="C27" s="20"/>
      <c r="D27" s="26"/>
      <c r="E27" s="27"/>
      <c r="F27" s="27"/>
      <c r="G27" s="28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21.75" customHeight="1">
      <c r="A28" s="6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57" t="s">
        <v>15</v>
      </c>
      <c r="M28" s="58"/>
      <c r="N28" s="58"/>
      <c r="O28" s="58"/>
      <c r="P28" s="58"/>
      <c r="Q28" s="58"/>
      <c r="R28" s="58"/>
      <c r="S28" s="59"/>
    </row>
    <row r="29" spans="1:19" ht="21.7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60"/>
      <c r="M29" s="61"/>
      <c r="N29" s="61"/>
      <c r="O29" s="61"/>
      <c r="P29" s="61"/>
      <c r="Q29" s="61"/>
      <c r="R29" s="61"/>
      <c r="S29" s="62"/>
    </row>
    <row r="30" spans="1:19" ht="24" customHeight="1">
      <c r="A30" s="6" t="s">
        <v>14</v>
      </c>
      <c r="B30" s="7"/>
      <c r="C30" s="7"/>
      <c r="D30" s="7"/>
      <c r="E30" s="7"/>
      <c r="F30" s="7"/>
      <c r="G30" s="7"/>
      <c r="H30" s="7"/>
      <c r="I30" s="7"/>
      <c r="J30" s="7"/>
      <c r="K30" s="8"/>
      <c r="L30" s="50" t="s">
        <v>14</v>
      </c>
      <c r="M30" s="51"/>
      <c r="N30" s="51"/>
      <c r="O30" s="51"/>
      <c r="P30" s="51"/>
      <c r="Q30" s="51"/>
      <c r="R30" s="51"/>
      <c r="S30" s="52"/>
    </row>
    <row r="31" spans="1:19" ht="17.2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53"/>
      <c r="M31" s="54"/>
      <c r="N31" s="54"/>
      <c r="O31" s="54"/>
      <c r="P31" s="54"/>
      <c r="Q31" s="54"/>
      <c r="R31" s="54"/>
      <c r="S31" s="55"/>
    </row>
    <row r="32" spans="1:19" ht="12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1:19" ht="15" customHeight="1">
      <c r="A33" s="34" t="s">
        <v>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</row>
    <row r="34" spans="1:19" ht="32.2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/>
    </row>
    <row r="35" spans="1:19" ht="39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</row>
  </sheetData>
  <sheetProtection/>
  <mergeCells count="70">
    <mergeCell ref="A28:K29"/>
    <mergeCell ref="A26:C26"/>
    <mergeCell ref="A24:C24"/>
    <mergeCell ref="H21:S21"/>
    <mergeCell ref="H22:S22"/>
    <mergeCell ref="H23:S23"/>
    <mergeCell ref="D23:G23"/>
    <mergeCell ref="A23:C23"/>
    <mergeCell ref="L30:S31"/>
    <mergeCell ref="A32:S32"/>
    <mergeCell ref="H24:S24"/>
    <mergeCell ref="H25:S25"/>
    <mergeCell ref="H26:S26"/>
    <mergeCell ref="H27:S27"/>
    <mergeCell ref="D26:G26"/>
    <mergeCell ref="D24:G24"/>
    <mergeCell ref="D25:G25"/>
    <mergeCell ref="L28:S29"/>
    <mergeCell ref="D21:G21"/>
    <mergeCell ref="D22:G22"/>
    <mergeCell ref="D18:G18"/>
    <mergeCell ref="D19:G19"/>
    <mergeCell ref="D20:G20"/>
    <mergeCell ref="H12:S12"/>
    <mergeCell ref="H13:S13"/>
    <mergeCell ref="H14:S14"/>
    <mergeCell ref="H15:S15"/>
    <mergeCell ref="H16:S16"/>
    <mergeCell ref="D15:G15"/>
    <mergeCell ref="D16:G16"/>
    <mergeCell ref="H18:S18"/>
    <mergeCell ref="H19:S19"/>
    <mergeCell ref="H20:S20"/>
    <mergeCell ref="D17:G17"/>
    <mergeCell ref="H17:S17"/>
    <mergeCell ref="A33:S35"/>
    <mergeCell ref="A27:C27"/>
    <mergeCell ref="D27:G27"/>
    <mergeCell ref="A10:S10"/>
    <mergeCell ref="A17:C17"/>
    <mergeCell ref="A12:C12"/>
    <mergeCell ref="A13:C13"/>
    <mergeCell ref="H11:S11"/>
    <mergeCell ref="D11:G11"/>
    <mergeCell ref="A25:C25"/>
    <mergeCell ref="A5:S5"/>
    <mergeCell ref="A6:S6"/>
    <mergeCell ref="O7:S7"/>
    <mergeCell ref="A9:S9"/>
    <mergeCell ref="O8:S8"/>
    <mergeCell ref="A14:C14"/>
    <mergeCell ref="D12:G12"/>
    <mergeCell ref="D13:G13"/>
    <mergeCell ref="D14:G14"/>
    <mergeCell ref="A20:C20"/>
    <mergeCell ref="A21:C21"/>
    <mergeCell ref="A22:C22"/>
    <mergeCell ref="A15:C15"/>
    <mergeCell ref="A11:C11"/>
    <mergeCell ref="A19:C19"/>
    <mergeCell ref="A30:K31"/>
    <mergeCell ref="Q1:S2"/>
    <mergeCell ref="A8:N8"/>
    <mergeCell ref="D1:P1"/>
    <mergeCell ref="A4:S4"/>
    <mergeCell ref="A16:C16"/>
    <mergeCell ref="A1:C2"/>
    <mergeCell ref="A18:C18"/>
    <mergeCell ref="A3:S3"/>
    <mergeCell ref="D2:P2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r:id="rId2"/>
  <headerFooter alignWithMargins="0">
    <oddFooter>&amp;C&amp;"Tahoma,Cursiva"&amp;9"Si usted ha accedido a este formato a través de un medio diferente al sitio web del Sistema de Control Documental del SIGEC asegúrese que ésta es la versión vigente"</oddFooter>
  </headerFooter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IK3" sqref="IK3"/>
    </sheetView>
  </sheetViews>
  <sheetFormatPr defaultColWidth="11.421875" defaultRowHeight="12.75"/>
  <sheetData>
    <row r="1" spans="1:256" ht="12.75">
      <c r="A1">
        <f>IF('nuevo formato'!1:1,"AAAAAH6n3gA=",0)</f>
        <v>0</v>
      </c>
      <c r="B1" t="e">
        <f>AND('nuevo formato'!A1,"AAAAAH6n3gE=")</f>
        <v>#VALUE!</v>
      </c>
      <c r="C1" t="e">
        <f>AND('nuevo formato'!B1,"AAAAAH6n3gI=")</f>
        <v>#VALUE!</v>
      </c>
      <c r="D1" t="e">
        <f>AND('nuevo formato'!C1,"AAAAAH6n3gM=")</f>
        <v>#VALUE!</v>
      </c>
      <c r="E1" t="e">
        <f>AND('nuevo formato'!D1,"AAAAAH6n3gQ=")</f>
        <v>#VALUE!</v>
      </c>
      <c r="F1" t="e">
        <f>AND('nuevo formato'!E1,"AAAAAH6n3gU=")</f>
        <v>#VALUE!</v>
      </c>
      <c r="G1" t="e">
        <f>AND('nuevo formato'!F1,"AAAAAH6n3gY=")</f>
        <v>#VALUE!</v>
      </c>
      <c r="H1" t="e">
        <f>AND('nuevo formato'!G1,"AAAAAH6n3gc=")</f>
        <v>#VALUE!</v>
      </c>
      <c r="I1" t="e">
        <f>AND('nuevo formato'!H1,"AAAAAH6n3gg=")</f>
        <v>#VALUE!</v>
      </c>
      <c r="J1" t="e">
        <f>AND('nuevo formato'!I1,"AAAAAH6n3gk=")</f>
        <v>#VALUE!</v>
      </c>
      <c r="K1" t="e">
        <f>AND('nuevo formato'!J1,"AAAAAH6n3go=")</f>
        <v>#VALUE!</v>
      </c>
      <c r="L1" t="e">
        <f>AND('nuevo formato'!K1,"AAAAAH6n3gs=")</f>
        <v>#VALUE!</v>
      </c>
      <c r="M1" t="e">
        <f>AND('nuevo formato'!L1,"AAAAAH6n3gw=")</f>
        <v>#VALUE!</v>
      </c>
      <c r="N1" t="e">
        <f>AND('nuevo formato'!M1,"AAAAAH6n3g0=")</f>
        <v>#VALUE!</v>
      </c>
      <c r="O1" t="e">
        <f>AND('nuevo formato'!N1,"AAAAAH6n3g4=")</f>
        <v>#VALUE!</v>
      </c>
      <c r="P1" t="e">
        <f>AND('nuevo formato'!O1,"AAAAAH6n3g8=")</f>
        <v>#VALUE!</v>
      </c>
      <c r="Q1" t="e">
        <f>AND('nuevo formato'!P1,"AAAAAH6n3hA=")</f>
        <v>#VALUE!</v>
      </c>
      <c r="R1" t="e">
        <f>AND('nuevo formato'!Q1,"AAAAAH6n3hE=")</f>
        <v>#VALUE!</v>
      </c>
      <c r="S1" t="e">
        <f>IF('nuevo formato'!#REF!,"AAAAAH6n3hI=",0)</f>
        <v>#REF!</v>
      </c>
      <c r="T1" t="e">
        <f>AND('nuevo formato'!#REF!,"AAAAAH6n3hM=")</f>
        <v>#REF!</v>
      </c>
      <c r="U1" t="e">
        <f>AND('nuevo formato'!#REF!,"AAAAAH6n3hQ=")</f>
        <v>#REF!</v>
      </c>
      <c r="V1" t="e">
        <f>AND('nuevo formato'!#REF!,"AAAAAH6n3hU=")</f>
        <v>#REF!</v>
      </c>
      <c r="W1" t="e">
        <f>AND('nuevo formato'!#REF!,"AAAAAH6n3hY=")</f>
        <v>#REF!</v>
      </c>
      <c r="X1" t="e">
        <f>AND('nuevo formato'!#REF!,"AAAAAH6n3hc=")</f>
        <v>#REF!</v>
      </c>
      <c r="Y1" t="e">
        <f>AND('nuevo formato'!#REF!,"AAAAAH6n3hg=")</f>
        <v>#REF!</v>
      </c>
      <c r="Z1" t="e">
        <f>AND('nuevo formato'!#REF!,"AAAAAH6n3hk=")</f>
        <v>#REF!</v>
      </c>
      <c r="AA1" t="e">
        <f>AND('nuevo formato'!#REF!,"AAAAAH6n3ho=")</f>
        <v>#REF!</v>
      </c>
      <c r="AB1" t="e">
        <f>AND('nuevo formato'!#REF!,"AAAAAH6n3hs=")</f>
        <v>#REF!</v>
      </c>
      <c r="AC1" t="e">
        <f>AND('nuevo formato'!#REF!,"AAAAAH6n3hw=")</f>
        <v>#REF!</v>
      </c>
      <c r="AD1" t="e">
        <f>AND('nuevo formato'!#REF!,"AAAAAH6n3h0=")</f>
        <v>#REF!</v>
      </c>
      <c r="AE1" t="e">
        <f>AND('nuevo formato'!#REF!,"AAAAAH6n3h4=")</f>
        <v>#REF!</v>
      </c>
      <c r="AF1" t="e">
        <f>AND('nuevo formato'!#REF!,"AAAAAH6n3h8=")</f>
        <v>#REF!</v>
      </c>
      <c r="AG1" t="e">
        <f>AND('nuevo formato'!#REF!,"AAAAAH6n3iA=")</f>
        <v>#REF!</v>
      </c>
      <c r="AH1" t="e">
        <f>AND('nuevo formato'!#REF!,"AAAAAH6n3iE=")</f>
        <v>#REF!</v>
      </c>
      <c r="AI1" t="e">
        <f>AND('nuevo formato'!#REF!,"AAAAAH6n3iI=")</f>
        <v>#REF!</v>
      </c>
      <c r="AJ1" t="e">
        <f>AND('nuevo formato'!#REF!,"AAAAAH6n3iM=")</f>
        <v>#REF!</v>
      </c>
      <c r="AK1">
        <f>IF('nuevo formato'!2:2,"AAAAAH6n3iQ=",0)</f>
        <v>0</v>
      </c>
      <c r="AL1" t="e">
        <f>AND('nuevo formato'!A2,"AAAAAH6n3iU=")</f>
        <v>#VALUE!</v>
      </c>
      <c r="AM1" t="e">
        <f>AND('nuevo formato'!B2,"AAAAAH6n3iY=")</f>
        <v>#VALUE!</v>
      </c>
      <c r="AN1" t="e">
        <f>AND('nuevo formato'!C2,"AAAAAH6n3ic=")</f>
        <v>#VALUE!</v>
      </c>
      <c r="AO1" t="e">
        <f>AND('nuevo formato'!#REF!,"AAAAAH6n3ig=")</f>
        <v>#REF!</v>
      </c>
      <c r="AP1" t="e">
        <f>AND('nuevo formato'!D2,"AAAAAH6n3ik=")</f>
        <v>#VALUE!</v>
      </c>
      <c r="AQ1" t="e">
        <f>AND('nuevo formato'!F2,"AAAAAH6n3io=")</f>
        <v>#VALUE!</v>
      </c>
      <c r="AR1" t="e">
        <f>AND('nuevo formato'!G2,"AAAAAH6n3is=")</f>
        <v>#VALUE!</v>
      </c>
      <c r="AS1" t="e">
        <f>AND('nuevo formato'!H2,"AAAAAH6n3iw=")</f>
        <v>#VALUE!</v>
      </c>
      <c r="AT1" t="e">
        <f>AND('nuevo formato'!I2,"AAAAAH6n3i0=")</f>
        <v>#VALUE!</v>
      </c>
      <c r="AU1" t="e">
        <f>AND('nuevo formato'!J2,"AAAAAH6n3i4=")</f>
        <v>#VALUE!</v>
      </c>
      <c r="AV1" t="e">
        <f>AND('nuevo formato'!K2,"AAAAAH6n3i8=")</f>
        <v>#VALUE!</v>
      </c>
      <c r="AW1" t="e">
        <f>AND('nuevo formato'!L2,"AAAAAH6n3jA=")</f>
        <v>#VALUE!</v>
      </c>
      <c r="AX1" t="e">
        <f>AND('nuevo formato'!M2,"AAAAAH6n3jE=")</f>
        <v>#VALUE!</v>
      </c>
      <c r="AY1" t="e">
        <f>AND('nuevo formato'!N2,"AAAAAH6n3jI=")</f>
        <v>#VALUE!</v>
      </c>
      <c r="AZ1" t="e">
        <f>AND('nuevo formato'!O2,"AAAAAH6n3jM=")</f>
        <v>#VALUE!</v>
      </c>
      <c r="BA1" t="e">
        <f>AND('nuevo formato'!P2,"AAAAAH6n3jQ=")</f>
        <v>#VALUE!</v>
      </c>
      <c r="BB1" t="e">
        <f>AND('nuevo formato'!Q2,"AAAAAH6n3jU=")</f>
        <v>#VALUE!</v>
      </c>
      <c r="BC1" t="e">
        <f>IF('nuevo formato'!#REF!,"AAAAAH6n3jY=",0)</f>
        <v>#REF!</v>
      </c>
      <c r="BD1" t="e">
        <f>AND('nuevo formato'!#REF!,"AAAAAH6n3jc=")</f>
        <v>#REF!</v>
      </c>
      <c r="BE1" t="e">
        <f>AND('nuevo formato'!#REF!,"AAAAAH6n3jg=")</f>
        <v>#REF!</v>
      </c>
      <c r="BF1" t="e">
        <f>AND('nuevo formato'!#REF!,"AAAAAH6n3jk=")</f>
        <v>#REF!</v>
      </c>
      <c r="BG1" t="e">
        <f>AND('nuevo formato'!#REF!,"AAAAAH6n3jo=")</f>
        <v>#REF!</v>
      </c>
      <c r="BH1" t="e">
        <f>AND('nuevo formato'!#REF!,"AAAAAH6n3js=")</f>
        <v>#REF!</v>
      </c>
      <c r="BI1" t="e">
        <f>AND('nuevo formato'!#REF!,"AAAAAH6n3jw=")</f>
        <v>#REF!</v>
      </c>
      <c r="BJ1" t="e">
        <f>AND('nuevo formato'!#REF!,"AAAAAH6n3j0=")</f>
        <v>#REF!</v>
      </c>
      <c r="BK1" t="e">
        <f>AND('nuevo formato'!#REF!,"AAAAAH6n3j4=")</f>
        <v>#REF!</v>
      </c>
      <c r="BL1" t="e">
        <f>AND('nuevo formato'!#REF!,"AAAAAH6n3j8=")</f>
        <v>#REF!</v>
      </c>
      <c r="BM1" t="e">
        <f>AND('nuevo formato'!#REF!,"AAAAAH6n3kA=")</f>
        <v>#REF!</v>
      </c>
      <c r="BN1" t="e">
        <f>AND('nuevo formato'!#REF!,"AAAAAH6n3kE=")</f>
        <v>#REF!</v>
      </c>
      <c r="BO1" t="e">
        <f>AND('nuevo formato'!#REF!,"AAAAAH6n3kI=")</f>
        <v>#REF!</v>
      </c>
      <c r="BP1" t="e">
        <f>AND('nuevo formato'!#REF!,"AAAAAH6n3kM=")</f>
        <v>#REF!</v>
      </c>
      <c r="BQ1" t="e">
        <f>AND('nuevo formato'!#REF!,"AAAAAH6n3kQ=")</f>
        <v>#REF!</v>
      </c>
      <c r="BR1" t="e">
        <f>AND('nuevo formato'!#REF!,"AAAAAH6n3kU=")</f>
        <v>#REF!</v>
      </c>
      <c r="BS1" t="e">
        <f>AND('nuevo formato'!#REF!,"AAAAAH6n3kY=")</f>
        <v>#REF!</v>
      </c>
      <c r="BT1" t="e">
        <f>AND('nuevo formato'!#REF!,"AAAAAH6n3kc=")</f>
        <v>#REF!</v>
      </c>
      <c r="BU1">
        <f>IF('nuevo formato'!3:3,"AAAAAH6n3kg=",0)</f>
        <v>0</v>
      </c>
      <c r="BV1" t="e">
        <f>AND('nuevo formato'!A3,"AAAAAH6n3kk=")</f>
        <v>#VALUE!</v>
      </c>
      <c r="BW1" t="e">
        <f>AND('nuevo formato'!B3,"AAAAAH6n3ko=")</f>
        <v>#VALUE!</v>
      </c>
      <c r="BX1" t="e">
        <f>AND('nuevo formato'!C3,"AAAAAH6n3ks=")</f>
        <v>#VALUE!</v>
      </c>
      <c r="BY1" t="e">
        <f>AND('nuevo formato'!D3,"AAAAAH6n3kw=")</f>
        <v>#VALUE!</v>
      </c>
      <c r="BZ1" t="e">
        <f>AND('nuevo formato'!E3,"AAAAAH6n3k0=")</f>
        <v>#VALUE!</v>
      </c>
      <c r="CA1" t="e">
        <f>AND('nuevo formato'!F3,"AAAAAH6n3k4=")</f>
        <v>#VALUE!</v>
      </c>
      <c r="CB1" t="e">
        <f>AND('nuevo formato'!G3,"AAAAAH6n3k8=")</f>
        <v>#VALUE!</v>
      </c>
      <c r="CC1" t="e">
        <f>AND('nuevo formato'!H3,"AAAAAH6n3lA=")</f>
        <v>#VALUE!</v>
      </c>
      <c r="CD1" t="e">
        <f>AND('nuevo formato'!I3,"AAAAAH6n3lE=")</f>
        <v>#VALUE!</v>
      </c>
      <c r="CE1" t="e">
        <f>AND('nuevo formato'!J3,"AAAAAH6n3lI=")</f>
        <v>#VALUE!</v>
      </c>
      <c r="CF1" t="e">
        <f>AND('nuevo formato'!K3,"AAAAAH6n3lM=")</f>
        <v>#VALUE!</v>
      </c>
      <c r="CG1" t="e">
        <f>AND('nuevo formato'!L3,"AAAAAH6n3lQ=")</f>
        <v>#VALUE!</v>
      </c>
      <c r="CH1" t="e">
        <f>AND('nuevo formato'!M3,"AAAAAH6n3lU=")</f>
        <v>#VALUE!</v>
      </c>
      <c r="CI1" t="e">
        <f>AND('nuevo formato'!N3,"AAAAAH6n3lY=")</f>
        <v>#VALUE!</v>
      </c>
      <c r="CJ1" t="e">
        <f>AND('nuevo formato'!O3,"AAAAAH6n3lc=")</f>
        <v>#VALUE!</v>
      </c>
      <c r="CK1" t="e">
        <f>AND('nuevo formato'!P3,"AAAAAH6n3lg=")</f>
        <v>#VALUE!</v>
      </c>
      <c r="CL1" t="e">
        <f>AND('nuevo formato'!Q3,"AAAAAH6n3lk=")</f>
        <v>#VALUE!</v>
      </c>
      <c r="CM1">
        <f>IF('nuevo formato'!4:4,"AAAAAH6n3lo=",0)</f>
        <v>0</v>
      </c>
      <c r="CN1" t="e">
        <f>AND('nuevo formato'!A4,"AAAAAH6n3ls=")</f>
        <v>#VALUE!</v>
      </c>
      <c r="CO1" t="e">
        <f>AND('nuevo formato'!B4,"AAAAAH6n3lw=")</f>
        <v>#VALUE!</v>
      </c>
      <c r="CP1" t="e">
        <f>AND('nuevo formato'!C4,"AAAAAH6n3l0=")</f>
        <v>#VALUE!</v>
      </c>
      <c r="CQ1" t="e">
        <f>AND('nuevo formato'!D4,"AAAAAH6n3l4=")</f>
        <v>#VALUE!</v>
      </c>
      <c r="CR1" t="e">
        <f>AND('nuevo formato'!E4,"AAAAAH6n3l8=")</f>
        <v>#VALUE!</v>
      </c>
      <c r="CS1" t="e">
        <f>AND('nuevo formato'!F4,"AAAAAH6n3mA=")</f>
        <v>#VALUE!</v>
      </c>
      <c r="CT1" t="e">
        <f>AND('nuevo formato'!G4,"AAAAAH6n3mE=")</f>
        <v>#VALUE!</v>
      </c>
      <c r="CU1" t="e">
        <f>AND('nuevo formato'!H4,"AAAAAH6n3mI=")</f>
        <v>#VALUE!</v>
      </c>
      <c r="CV1" t="e">
        <f>AND('nuevo formato'!I4,"AAAAAH6n3mM=")</f>
        <v>#VALUE!</v>
      </c>
      <c r="CW1" t="e">
        <f>AND('nuevo formato'!J4,"AAAAAH6n3mQ=")</f>
        <v>#VALUE!</v>
      </c>
      <c r="CX1" t="e">
        <f>AND('nuevo formato'!K4,"AAAAAH6n3mU=")</f>
        <v>#VALUE!</v>
      </c>
      <c r="CY1" t="e">
        <f>AND('nuevo formato'!L4,"AAAAAH6n3mY=")</f>
        <v>#VALUE!</v>
      </c>
      <c r="CZ1" t="e">
        <f>AND('nuevo formato'!M4,"AAAAAH6n3mc=")</f>
        <v>#VALUE!</v>
      </c>
      <c r="DA1" t="e">
        <f>AND('nuevo formato'!N4,"AAAAAH6n3mg=")</f>
        <v>#VALUE!</v>
      </c>
      <c r="DB1" t="e">
        <f>AND('nuevo formato'!O4,"AAAAAH6n3mk=")</f>
        <v>#VALUE!</v>
      </c>
      <c r="DC1" t="e">
        <f>AND('nuevo formato'!P4,"AAAAAH6n3mo=")</f>
        <v>#VALUE!</v>
      </c>
      <c r="DD1" t="e">
        <f>AND('nuevo formato'!Q4,"AAAAAH6n3ms=")</f>
        <v>#VALUE!</v>
      </c>
      <c r="DE1">
        <f>IF('nuevo formato'!5:5,"AAAAAH6n3mw=",0)</f>
        <v>0</v>
      </c>
      <c r="DF1" t="e">
        <f>AND('nuevo formato'!A5,"AAAAAH6n3m0=")</f>
        <v>#VALUE!</v>
      </c>
      <c r="DG1" t="e">
        <f>AND('nuevo formato'!B5,"AAAAAH6n3m4=")</f>
        <v>#VALUE!</v>
      </c>
      <c r="DH1" t="e">
        <f>AND('nuevo formato'!C5,"AAAAAH6n3m8=")</f>
        <v>#VALUE!</v>
      </c>
      <c r="DI1" t="e">
        <f>AND('nuevo formato'!D5,"AAAAAH6n3nA=")</f>
        <v>#VALUE!</v>
      </c>
      <c r="DJ1" t="e">
        <f>AND('nuevo formato'!E5,"AAAAAH6n3nE=")</f>
        <v>#VALUE!</v>
      </c>
      <c r="DK1" t="e">
        <f>AND('nuevo formato'!#REF!,"AAAAAH6n3nI=")</f>
        <v>#REF!</v>
      </c>
      <c r="DL1" t="e">
        <f>AND('nuevo formato'!G5,"AAAAAH6n3nM=")</f>
        <v>#VALUE!</v>
      </c>
      <c r="DM1" t="e">
        <f>AND('nuevo formato'!H5,"AAAAAH6n3nQ=")</f>
        <v>#VALUE!</v>
      </c>
      <c r="DN1" t="e">
        <f>AND('nuevo formato'!I5,"AAAAAH6n3nU=")</f>
        <v>#VALUE!</v>
      </c>
      <c r="DO1" t="e">
        <f>AND('nuevo formato'!J5,"AAAAAH6n3nY=")</f>
        <v>#VALUE!</v>
      </c>
      <c r="DP1" t="e">
        <f>AND('nuevo formato'!K5,"AAAAAH6n3nc=")</f>
        <v>#VALUE!</v>
      </c>
      <c r="DQ1" t="e">
        <f>AND('nuevo formato'!L5,"AAAAAH6n3ng=")</f>
        <v>#VALUE!</v>
      </c>
      <c r="DR1" t="e">
        <f>AND('nuevo formato'!M5,"AAAAAH6n3nk=")</f>
        <v>#VALUE!</v>
      </c>
      <c r="DS1" t="e">
        <f>AND('nuevo formato'!N5,"AAAAAH6n3no=")</f>
        <v>#VALUE!</v>
      </c>
      <c r="DT1" t="e">
        <f>AND('nuevo formato'!F5,"AAAAAH6n3ns=")</f>
        <v>#VALUE!</v>
      </c>
      <c r="DU1" t="e">
        <f>AND('nuevo formato'!P5,"AAAAAH6n3nw=")</f>
        <v>#VALUE!</v>
      </c>
      <c r="DV1" t="e">
        <f>AND('nuevo formato'!Q5,"AAAAAH6n3n0=")</f>
        <v>#VALUE!</v>
      </c>
      <c r="DW1" t="e">
        <f>IF('nuevo formato'!#REF!,"AAAAAH6n3n4=",0)</f>
        <v>#REF!</v>
      </c>
      <c r="DX1" t="e">
        <f>AND('nuevo formato'!#REF!,"AAAAAH6n3n8=")</f>
        <v>#REF!</v>
      </c>
      <c r="DY1" t="e">
        <f>AND('nuevo formato'!#REF!,"AAAAAH6n3oA=")</f>
        <v>#REF!</v>
      </c>
      <c r="DZ1" t="e">
        <f>AND('nuevo formato'!#REF!,"AAAAAH6n3oE=")</f>
        <v>#REF!</v>
      </c>
      <c r="EA1" t="e">
        <f>AND('nuevo formato'!#REF!,"AAAAAH6n3oI=")</f>
        <v>#REF!</v>
      </c>
      <c r="EB1" t="e">
        <f>AND('nuevo formato'!#REF!,"AAAAAH6n3oM=")</f>
        <v>#REF!</v>
      </c>
      <c r="EC1" t="e">
        <f>AND('nuevo formato'!#REF!,"AAAAAH6n3oQ=")</f>
        <v>#REF!</v>
      </c>
      <c r="ED1" t="e">
        <f>AND('nuevo formato'!#REF!,"AAAAAH6n3oU=")</f>
        <v>#REF!</v>
      </c>
      <c r="EE1" t="e">
        <f>AND('nuevo formato'!#REF!,"AAAAAH6n3oY=")</f>
        <v>#REF!</v>
      </c>
      <c r="EF1" t="e">
        <f>AND('nuevo formato'!#REF!,"AAAAAH6n3oc=")</f>
        <v>#REF!</v>
      </c>
      <c r="EG1" t="e">
        <f>AND('nuevo formato'!#REF!,"AAAAAH6n3og=")</f>
        <v>#REF!</v>
      </c>
      <c r="EH1" t="e">
        <f>AND('nuevo formato'!#REF!,"AAAAAH6n3ok=")</f>
        <v>#REF!</v>
      </c>
      <c r="EI1" t="e">
        <f>AND('nuevo formato'!#REF!,"AAAAAH6n3oo=")</f>
        <v>#REF!</v>
      </c>
      <c r="EJ1" t="e">
        <f>AND('nuevo formato'!#REF!,"AAAAAH6n3os=")</f>
        <v>#REF!</v>
      </c>
      <c r="EK1" t="e">
        <f>AND('nuevo formato'!#REF!,"AAAAAH6n3ow=")</f>
        <v>#REF!</v>
      </c>
      <c r="EL1" t="e">
        <f>AND('nuevo formato'!#REF!,"AAAAAH6n3o0=")</f>
        <v>#REF!</v>
      </c>
      <c r="EM1" t="e">
        <f>AND('nuevo formato'!#REF!,"AAAAAH6n3o4=")</f>
        <v>#REF!</v>
      </c>
      <c r="EN1" t="e">
        <f>AND('nuevo formato'!#REF!,"AAAAAH6n3o8=")</f>
        <v>#REF!</v>
      </c>
      <c r="EO1">
        <f>IF('nuevo formato'!6:6,"AAAAAH6n3pA=",0)</f>
        <v>0</v>
      </c>
      <c r="EP1" t="e">
        <f>AND('nuevo formato'!A6,"AAAAAH6n3pE=")</f>
        <v>#VALUE!</v>
      </c>
      <c r="EQ1" t="e">
        <f>AND('nuevo formato'!B6,"AAAAAH6n3pI=")</f>
        <v>#VALUE!</v>
      </c>
      <c r="ER1" t="e">
        <f>AND('nuevo formato'!C6,"AAAAAH6n3pM=")</f>
        <v>#VALUE!</v>
      </c>
      <c r="ES1" t="e">
        <f>AND('nuevo formato'!D6,"AAAAAH6n3pQ=")</f>
        <v>#VALUE!</v>
      </c>
      <c r="ET1" t="e">
        <f>AND('nuevo formato'!E6,"AAAAAH6n3pU=")</f>
        <v>#VALUE!</v>
      </c>
      <c r="EU1" t="e">
        <f>AND('nuevo formato'!F6,"AAAAAH6n3pY=")</f>
        <v>#VALUE!</v>
      </c>
      <c r="EV1" t="e">
        <f>AND('nuevo formato'!G6,"AAAAAH6n3pc=")</f>
        <v>#VALUE!</v>
      </c>
      <c r="EW1" t="e">
        <f>AND('nuevo formato'!H6,"AAAAAH6n3pg=")</f>
        <v>#VALUE!</v>
      </c>
      <c r="EX1" t="e">
        <f>AND('nuevo formato'!I6,"AAAAAH6n3pk=")</f>
        <v>#VALUE!</v>
      </c>
      <c r="EY1" t="e">
        <f>AND('nuevo formato'!J6,"AAAAAH6n3po=")</f>
        <v>#VALUE!</v>
      </c>
      <c r="EZ1" t="e">
        <f>AND('nuevo formato'!K6,"AAAAAH6n3ps=")</f>
        <v>#VALUE!</v>
      </c>
      <c r="FA1" t="e">
        <f>AND('nuevo formato'!L6,"AAAAAH6n3pw=")</f>
        <v>#VALUE!</v>
      </c>
      <c r="FB1" t="e">
        <f>AND('nuevo formato'!M6,"AAAAAH6n3p0=")</f>
        <v>#VALUE!</v>
      </c>
      <c r="FC1" t="e">
        <f>AND('nuevo formato'!N6,"AAAAAH6n3p4=")</f>
        <v>#VALUE!</v>
      </c>
      <c r="FD1" t="e">
        <f>AND('nuevo formato'!O6,"AAAAAH6n3p8=")</f>
        <v>#VALUE!</v>
      </c>
      <c r="FE1" t="e">
        <f>AND('nuevo formato'!P6,"AAAAAH6n3qA=")</f>
        <v>#VALUE!</v>
      </c>
      <c r="FF1" t="e">
        <f>AND('nuevo formato'!Q6,"AAAAAH6n3qE=")</f>
        <v>#VALUE!</v>
      </c>
      <c r="FG1" t="e">
        <f>IF('nuevo formato'!#REF!,"AAAAAH6n3qI=",0)</f>
        <v>#REF!</v>
      </c>
      <c r="FH1" t="e">
        <f>AND('nuevo formato'!#REF!,"AAAAAH6n3qM=")</f>
        <v>#REF!</v>
      </c>
      <c r="FI1" t="e">
        <f>AND('nuevo formato'!#REF!,"AAAAAH6n3qQ=")</f>
        <v>#REF!</v>
      </c>
      <c r="FJ1" t="e">
        <f>AND('nuevo formato'!#REF!,"AAAAAH6n3qU=")</f>
        <v>#REF!</v>
      </c>
      <c r="FK1" t="e">
        <f>AND('nuevo formato'!#REF!,"AAAAAH6n3qY=")</f>
        <v>#REF!</v>
      </c>
      <c r="FL1" t="e">
        <f>AND('nuevo formato'!#REF!,"AAAAAH6n3qc=")</f>
        <v>#REF!</v>
      </c>
      <c r="FM1" t="e">
        <f>AND('nuevo formato'!#REF!,"AAAAAH6n3qg=")</f>
        <v>#REF!</v>
      </c>
      <c r="FN1" t="e">
        <f>AND('nuevo formato'!#REF!,"AAAAAH6n3qk=")</f>
        <v>#REF!</v>
      </c>
      <c r="FO1" t="e">
        <f>AND('nuevo formato'!#REF!,"AAAAAH6n3qo=")</f>
        <v>#REF!</v>
      </c>
      <c r="FP1" t="e">
        <f>AND('nuevo formato'!#REF!,"AAAAAH6n3qs=")</f>
        <v>#REF!</v>
      </c>
      <c r="FQ1" t="e">
        <f>AND('nuevo formato'!#REF!,"AAAAAH6n3qw=")</f>
        <v>#REF!</v>
      </c>
      <c r="FR1" t="e">
        <f>AND('nuevo formato'!#REF!,"AAAAAH6n3q0=")</f>
        <v>#REF!</v>
      </c>
      <c r="FS1" t="e">
        <f>AND('nuevo formato'!#REF!,"AAAAAH6n3q4=")</f>
        <v>#REF!</v>
      </c>
      <c r="FT1" t="e">
        <f>AND('nuevo formato'!#REF!,"AAAAAH6n3q8=")</f>
        <v>#REF!</v>
      </c>
      <c r="FU1" t="e">
        <f>AND('nuevo formato'!#REF!,"AAAAAH6n3rA=")</f>
        <v>#REF!</v>
      </c>
      <c r="FV1" t="e">
        <f>AND('nuevo formato'!#REF!,"AAAAAH6n3rE=")</f>
        <v>#REF!</v>
      </c>
      <c r="FW1" t="e">
        <f>AND('nuevo formato'!#REF!,"AAAAAH6n3rI=")</f>
        <v>#REF!</v>
      </c>
      <c r="FX1" t="e">
        <f>AND('nuevo formato'!#REF!,"AAAAAH6n3rM=")</f>
        <v>#REF!</v>
      </c>
      <c r="FY1" t="e">
        <f>IF('nuevo formato'!#REF!,"AAAAAH6n3rQ=",0)</f>
        <v>#REF!</v>
      </c>
      <c r="FZ1" t="e">
        <f>AND('nuevo formato'!#REF!,"AAAAAH6n3rU=")</f>
        <v>#REF!</v>
      </c>
      <c r="GA1" t="e">
        <f>AND('nuevo formato'!#REF!,"AAAAAH6n3rY=")</f>
        <v>#REF!</v>
      </c>
      <c r="GB1" t="e">
        <f>AND('nuevo formato'!#REF!,"AAAAAH6n3rc=")</f>
        <v>#REF!</v>
      </c>
      <c r="GC1" t="e">
        <f>AND('nuevo formato'!#REF!,"AAAAAH6n3rg=")</f>
        <v>#REF!</v>
      </c>
      <c r="GD1" t="e">
        <f>AND('nuevo formato'!#REF!,"AAAAAH6n3rk=")</f>
        <v>#REF!</v>
      </c>
      <c r="GE1" t="e">
        <f>AND('nuevo formato'!#REF!,"AAAAAH6n3ro=")</f>
        <v>#REF!</v>
      </c>
      <c r="GF1" t="e">
        <f>AND('nuevo formato'!#REF!,"AAAAAH6n3rs=")</f>
        <v>#REF!</v>
      </c>
      <c r="GG1" t="e">
        <f>AND('nuevo formato'!#REF!,"AAAAAH6n3rw=")</f>
        <v>#REF!</v>
      </c>
      <c r="GH1" t="e">
        <f>AND('nuevo formato'!#REF!,"AAAAAH6n3r0=")</f>
        <v>#REF!</v>
      </c>
      <c r="GI1" t="e">
        <f>AND('nuevo formato'!#REF!,"AAAAAH6n3r4=")</f>
        <v>#REF!</v>
      </c>
      <c r="GJ1" t="e">
        <f>AND('nuevo formato'!#REF!,"AAAAAH6n3r8=")</f>
        <v>#REF!</v>
      </c>
      <c r="GK1" t="e">
        <f>AND('nuevo formato'!#REF!,"AAAAAH6n3sA=")</f>
        <v>#REF!</v>
      </c>
      <c r="GL1" t="e">
        <f>AND('nuevo formato'!#REF!,"AAAAAH6n3sE=")</f>
        <v>#REF!</v>
      </c>
      <c r="GM1" t="e">
        <f>AND('nuevo formato'!#REF!,"AAAAAH6n3sI=")</f>
        <v>#REF!</v>
      </c>
      <c r="GN1" t="e">
        <f>AND('nuevo formato'!#REF!,"AAAAAH6n3sM=")</f>
        <v>#REF!</v>
      </c>
      <c r="GO1" t="e">
        <f>AND('nuevo formato'!#REF!,"AAAAAH6n3sQ=")</f>
        <v>#REF!</v>
      </c>
      <c r="GP1" t="e">
        <f>AND('nuevo formato'!#REF!,"AAAAAH6n3sU=")</f>
        <v>#REF!</v>
      </c>
      <c r="GQ1" t="e">
        <f>IF('nuevo formato'!#REF!,"AAAAAH6n3sY=",0)</f>
        <v>#REF!</v>
      </c>
      <c r="GR1" t="e">
        <f>AND('nuevo formato'!#REF!,"AAAAAH6n3sc=")</f>
        <v>#REF!</v>
      </c>
      <c r="GS1" t="e">
        <f>AND('nuevo formato'!#REF!,"AAAAAH6n3sg=")</f>
        <v>#REF!</v>
      </c>
      <c r="GT1" t="e">
        <f>AND('nuevo formato'!#REF!,"AAAAAH6n3sk=")</f>
        <v>#REF!</v>
      </c>
      <c r="GU1" t="e">
        <f>AND('nuevo formato'!#REF!,"AAAAAH6n3so=")</f>
        <v>#REF!</v>
      </c>
      <c r="GV1" t="e">
        <f>AND('nuevo formato'!#REF!,"AAAAAH6n3ss=")</f>
        <v>#REF!</v>
      </c>
      <c r="GW1" t="e">
        <f>AND('nuevo formato'!#REF!,"AAAAAH6n3sw=")</f>
        <v>#REF!</v>
      </c>
      <c r="GX1" t="e">
        <f>AND('nuevo formato'!#REF!,"AAAAAH6n3s0=")</f>
        <v>#REF!</v>
      </c>
      <c r="GY1" t="e">
        <f>AND('nuevo formato'!#REF!,"AAAAAH6n3s4=")</f>
        <v>#REF!</v>
      </c>
      <c r="GZ1" t="e">
        <f>AND('nuevo formato'!#REF!,"AAAAAH6n3s8=")</f>
        <v>#REF!</v>
      </c>
      <c r="HA1" t="e">
        <f>AND('nuevo formato'!#REF!,"AAAAAH6n3tA=")</f>
        <v>#REF!</v>
      </c>
      <c r="HB1" t="e">
        <f>AND('nuevo formato'!#REF!,"AAAAAH6n3tE=")</f>
        <v>#REF!</v>
      </c>
      <c r="HC1" t="e">
        <f>AND('nuevo formato'!#REF!,"AAAAAH6n3tI=")</f>
        <v>#REF!</v>
      </c>
      <c r="HD1" t="e">
        <f>AND('nuevo formato'!#REF!,"AAAAAH6n3tM=")</f>
        <v>#REF!</v>
      </c>
      <c r="HE1" t="e">
        <f>AND('nuevo formato'!#REF!,"AAAAAH6n3tQ=")</f>
        <v>#REF!</v>
      </c>
      <c r="HF1" t="e">
        <f>AND('nuevo formato'!#REF!,"AAAAAH6n3tU=")</f>
        <v>#REF!</v>
      </c>
      <c r="HG1" t="e">
        <f>AND('nuevo formato'!#REF!,"AAAAAH6n3tY=")</f>
        <v>#REF!</v>
      </c>
      <c r="HH1" t="e">
        <f>AND('nuevo formato'!#REF!,"AAAAAH6n3tc=")</f>
        <v>#REF!</v>
      </c>
      <c r="HI1">
        <f>IF('nuevo formato'!7:7,"AAAAAH6n3tg=",0)</f>
        <v>0</v>
      </c>
      <c r="HJ1" t="e">
        <f>AND('nuevo formato'!A7,"AAAAAH6n3tk=")</f>
        <v>#VALUE!</v>
      </c>
      <c r="HK1" t="e">
        <f>AND('nuevo formato'!B7,"AAAAAH6n3to=")</f>
        <v>#VALUE!</v>
      </c>
      <c r="HL1" t="e">
        <f>AND('nuevo formato'!C7,"AAAAAH6n3ts=")</f>
        <v>#VALUE!</v>
      </c>
      <c r="HM1" t="e">
        <f>AND('nuevo formato'!D7,"AAAAAH6n3tw=")</f>
        <v>#VALUE!</v>
      </c>
      <c r="HN1" t="e">
        <f>AND('nuevo formato'!E7,"AAAAAH6n3t0=")</f>
        <v>#VALUE!</v>
      </c>
      <c r="HO1" t="e">
        <f>AND('nuevo formato'!F7,"AAAAAH6n3t4=")</f>
        <v>#VALUE!</v>
      </c>
      <c r="HP1" t="e">
        <f>AND('nuevo formato'!G7,"AAAAAH6n3t8=")</f>
        <v>#VALUE!</v>
      </c>
      <c r="HQ1" t="e">
        <f>AND('nuevo formato'!H7,"AAAAAH6n3uA=")</f>
        <v>#VALUE!</v>
      </c>
      <c r="HR1" t="e">
        <f>AND('nuevo formato'!I7,"AAAAAH6n3uE=")</f>
        <v>#VALUE!</v>
      </c>
      <c r="HS1" t="e">
        <f>AND('nuevo formato'!J7,"AAAAAH6n3uI=")</f>
        <v>#VALUE!</v>
      </c>
      <c r="HT1" t="e">
        <f>AND('nuevo formato'!K7,"AAAAAH6n3uM=")</f>
        <v>#VALUE!</v>
      </c>
      <c r="HU1" t="e">
        <f>AND('nuevo formato'!L7,"AAAAAH6n3uQ=")</f>
        <v>#VALUE!</v>
      </c>
      <c r="HV1" t="e">
        <f>AND('nuevo formato'!M7,"AAAAAH6n3uU=")</f>
        <v>#VALUE!</v>
      </c>
      <c r="HW1" t="e">
        <f>AND('nuevo formato'!N7,"AAAAAH6n3uY=")</f>
        <v>#VALUE!</v>
      </c>
      <c r="HX1" t="e">
        <f>AND('nuevo formato'!O7,"AAAAAH6n3uc=")</f>
        <v>#VALUE!</v>
      </c>
      <c r="HY1" t="e">
        <f>AND('nuevo formato'!P7,"AAAAAH6n3ug=")</f>
        <v>#VALUE!</v>
      </c>
      <c r="HZ1" t="e">
        <f>AND('nuevo formato'!Q7,"AAAAAH6n3uk=")</f>
        <v>#VALUE!</v>
      </c>
      <c r="IA1">
        <f>IF('nuevo formato'!9:9,"AAAAAH6n3uo=",0)</f>
        <v>0</v>
      </c>
      <c r="IB1" t="e">
        <f>AND('nuevo formato'!A9,"AAAAAH6n3us=")</f>
        <v>#VALUE!</v>
      </c>
      <c r="IC1" t="e">
        <f>AND('nuevo formato'!B9,"AAAAAH6n3uw=")</f>
        <v>#VALUE!</v>
      </c>
      <c r="ID1" t="e">
        <f>AND('nuevo formato'!C9,"AAAAAH6n3u0=")</f>
        <v>#VALUE!</v>
      </c>
      <c r="IE1" t="e">
        <f>AND('nuevo formato'!D9,"AAAAAH6n3u4=")</f>
        <v>#VALUE!</v>
      </c>
      <c r="IF1" t="e">
        <f>AND('nuevo formato'!E9,"AAAAAH6n3u8=")</f>
        <v>#VALUE!</v>
      </c>
      <c r="IG1" t="e">
        <f>AND('nuevo formato'!F9,"AAAAAH6n3vA=")</f>
        <v>#VALUE!</v>
      </c>
      <c r="IH1" t="e">
        <f>AND('nuevo formato'!G9,"AAAAAH6n3vE=")</f>
        <v>#VALUE!</v>
      </c>
      <c r="II1" t="e">
        <f>AND('nuevo formato'!H9,"AAAAAH6n3vI=")</f>
        <v>#VALUE!</v>
      </c>
      <c r="IJ1" t="e">
        <f>AND('nuevo formato'!I9,"AAAAAH6n3vM=")</f>
        <v>#VALUE!</v>
      </c>
      <c r="IK1" t="e">
        <f>AND('nuevo formato'!J9,"AAAAAH6n3vQ=")</f>
        <v>#VALUE!</v>
      </c>
      <c r="IL1" t="e">
        <f>AND('nuevo formato'!K9,"AAAAAH6n3vU=")</f>
        <v>#VALUE!</v>
      </c>
      <c r="IM1" t="e">
        <f>AND('nuevo formato'!L9,"AAAAAH6n3vY=")</f>
        <v>#VALUE!</v>
      </c>
      <c r="IN1" t="e">
        <f>AND('nuevo formato'!M9,"AAAAAH6n3vc=")</f>
        <v>#VALUE!</v>
      </c>
      <c r="IO1" t="e">
        <f>AND('nuevo formato'!N9,"AAAAAH6n3vg=")</f>
        <v>#VALUE!</v>
      </c>
      <c r="IP1" t="e">
        <f>AND('nuevo formato'!O9,"AAAAAH6n3vk=")</f>
        <v>#VALUE!</v>
      </c>
      <c r="IQ1" t="e">
        <f>AND('nuevo formato'!P9,"AAAAAH6n3vo=")</f>
        <v>#VALUE!</v>
      </c>
      <c r="IR1" t="e">
        <f>AND('nuevo formato'!Q9,"AAAAAH6n3vs=")</f>
        <v>#VALUE!</v>
      </c>
      <c r="IS1">
        <f>IF('nuevo formato'!11:11,"AAAAAH6n3vw=",0)</f>
        <v>0</v>
      </c>
      <c r="IT1" t="e">
        <f>AND('nuevo formato'!A11,"AAAAAH6n3v0=")</f>
        <v>#VALUE!</v>
      </c>
      <c r="IU1" t="e">
        <f>AND('nuevo formato'!B11,"AAAAAH6n3v4=")</f>
        <v>#VALUE!</v>
      </c>
      <c r="IV1" t="e">
        <f>AND('nuevo formato'!C11,"AAAAAH6n3v8=")</f>
        <v>#VALUE!</v>
      </c>
    </row>
    <row r="2" spans="1:256" ht="12.75">
      <c r="A2" t="e">
        <f>AND('nuevo formato'!#REF!,"AAAAAFy3vwA=")</f>
        <v>#REF!</v>
      </c>
      <c r="B2" t="e">
        <f>AND('nuevo formato'!E11,"AAAAAFy3vwE=")</f>
        <v>#VALUE!</v>
      </c>
      <c r="C2" t="e">
        <f>AND('nuevo formato'!D11,"AAAAAFy3vwI=")</f>
        <v>#VALUE!</v>
      </c>
      <c r="D2" t="e">
        <f>AND('nuevo formato'!G11,"AAAAAFy3vwM=")</f>
        <v>#VALUE!</v>
      </c>
      <c r="E2" t="e">
        <f>AND('nuevo formato'!H11,"AAAAAFy3vwQ=")</f>
        <v>#VALUE!</v>
      </c>
      <c r="F2" t="e">
        <f>AND('nuevo formato'!I11,"AAAAAFy3vwU=")</f>
        <v>#VALUE!</v>
      </c>
      <c r="G2" t="e">
        <f>AND('nuevo formato'!J11,"AAAAAFy3vwY=")</f>
        <v>#VALUE!</v>
      </c>
      <c r="H2" t="e">
        <f>AND('nuevo formato'!K11,"AAAAAFy3vwc=")</f>
        <v>#VALUE!</v>
      </c>
      <c r="I2" t="e">
        <f>AND('nuevo formato'!L11,"AAAAAFy3vwg=")</f>
        <v>#VALUE!</v>
      </c>
      <c r="J2" t="e">
        <f>AND('nuevo formato'!M11,"AAAAAFy3vwk=")</f>
        <v>#VALUE!</v>
      </c>
      <c r="K2" t="e">
        <f>AND('nuevo formato'!N11,"AAAAAFy3vwo=")</f>
        <v>#VALUE!</v>
      </c>
      <c r="L2" t="e">
        <f>AND('nuevo formato'!O11,"AAAAAFy3vws=")</f>
        <v>#VALUE!</v>
      </c>
      <c r="M2" t="e">
        <f>AND('nuevo formato'!P11,"AAAAAFy3vww=")</f>
        <v>#VALUE!</v>
      </c>
      <c r="N2" t="e">
        <f>AND('nuevo formato'!Q11,"AAAAAFy3vw0=")</f>
        <v>#VALUE!</v>
      </c>
      <c r="O2">
        <f>IF('nuevo formato'!15:15,"AAAAAFy3vw4=",0)</f>
        <v>0</v>
      </c>
      <c r="P2" t="e">
        <f>AND('nuevo formato'!A15,"AAAAAFy3vw8=")</f>
        <v>#VALUE!</v>
      </c>
      <c r="Q2" t="e">
        <f>AND('nuevo formato'!B15,"AAAAAFy3vxA=")</f>
        <v>#VALUE!</v>
      </c>
      <c r="R2" t="e">
        <f>AND('nuevo formato'!C15,"AAAAAFy3vxE=")</f>
        <v>#VALUE!</v>
      </c>
      <c r="S2" t="e">
        <f>AND('nuevo formato'!D15,"AAAAAFy3vxI=")</f>
        <v>#VALUE!</v>
      </c>
      <c r="T2" t="e">
        <f>AND('nuevo formato'!E15,"AAAAAFy3vxM=")</f>
        <v>#VALUE!</v>
      </c>
      <c r="U2" t="e">
        <f>AND('nuevo formato'!F15,"AAAAAFy3vxQ=")</f>
        <v>#VALUE!</v>
      </c>
      <c r="V2" t="e">
        <f>AND('nuevo formato'!G15,"AAAAAFy3vxU=")</f>
        <v>#VALUE!</v>
      </c>
      <c r="W2" t="e">
        <f>AND('nuevo formato'!H15,"AAAAAFy3vxY=")</f>
        <v>#VALUE!</v>
      </c>
      <c r="X2" t="e">
        <f>AND('nuevo formato'!I15,"AAAAAFy3vxc=")</f>
        <v>#VALUE!</v>
      </c>
      <c r="Y2" t="e">
        <f>AND('nuevo formato'!J15,"AAAAAFy3vxg=")</f>
        <v>#VALUE!</v>
      </c>
      <c r="Z2" t="e">
        <f>AND('nuevo formato'!K15,"AAAAAFy3vxk=")</f>
        <v>#VALUE!</v>
      </c>
      <c r="AA2" t="e">
        <f>AND('nuevo formato'!L15,"AAAAAFy3vxo=")</f>
        <v>#VALUE!</v>
      </c>
      <c r="AB2" t="e">
        <f>AND('nuevo formato'!M15,"AAAAAFy3vxs=")</f>
        <v>#VALUE!</v>
      </c>
      <c r="AC2" t="e">
        <f>AND('nuevo formato'!N15,"AAAAAFy3vxw=")</f>
        <v>#VALUE!</v>
      </c>
      <c r="AD2" t="e">
        <f>AND('nuevo formato'!O15,"AAAAAFy3vx0=")</f>
        <v>#VALUE!</v>
      </c>
      <c r="AE2" t="e">
        <f>AND('nuevo formato'!P15,"AAAAAFy3vx4=")</f>
        <v>#VALUE!</v>
      </c>
      <c r="AF2" t="e">
        <f>AND('nuevo formato'!Q15,"AAAAAFy3vx8=")</f>
        <v>#VALUE!</v>
      </c>
      <c r="AG2" t="e">
        <f>IF('nuevo formato'!#REF!,"AAAAAFy3vyA=",0)</f>
        <v>#REF!</v>
      </c>
      <c r="AH2" t="e">
        <f>AND('nuevo formato'!#REF!,"AAAAAFy3vyE=")</f>
        <v>#REF!</v>
      </c>
      <c r="AI2" t="e">
        <f>AND('nuevo formato'!#REF!,"AAAAAFy3vyI=")</f>
        <v>#REF!</v>
      </c>
      <c r="AJ2" t="e">
        <f>AND('nuevo formato'!#REF!,"AAAAAFy3vyM=")</f>
        <v>#REF!</v>
      </c>
      <c r="AK2" t="e">
        <f>AND('nuevo formato'!#REF!,"AAAAAFy3vyQ=")</f>
        <v>#REF!</v>
      </c>
      <c r="AL2" t="e">
        <f>AND('nuevo formato'!#REF!,"AAAAAFy3vyU=")</f>
        <v>#REF!</v>
      </c>
      <c r="AM2" t="e">
        <f>AND('nuevo formato'!#REF!,"AAAAAFy3vyY=")</f>
        <v>#REF!</v>
      </c>
      <c r="AN2" t="e">
        <f>AND('nuevo formato'!#REF!,"AAAAAFy3vyc=")</f>
        <v>#REF!</v>
      </c>
      <c r="AO2" t="e">
        <f>AND('nuevo formato'!#REF!,"AAAAAFy3vyg=")</f>
        <v>#REF!</v>
      </c>
      <c r="AP2" t="e">
        <f>AND('nuevo formato'!#REF!,"AAAAAFy3vyk=")</f>
        <v>#REF!</v>
      </c>
      <c r="AQ2" t="e">
        <f>AND('nuevo formato'!#REF!,"AAAAAFy3vyo=")</f>
        <v>#REF!</v>
      </c>
      <c r="AR2" t="e">
        <f>AND('nuevo formato'!#REF!,"AAAAAFy3vys=")</f>
        <v>#REF!</v>
      </c>
      <c r="AS2" t="e">
        <f>AND('nuevo formato'!#REF!,"AAAAAFy3vyw=")</f>
        <v>#REF!</v>
      </c>
      <c r="AT2" t="e">
        <f>AND('nuevo formato'!#REF!,"AAAAAFy3vy0=")</f>
        <v>#REF!</v>
      </c>
      <c r="AU2" t="e">
        <f>AND('nuevo formato'!#REF!,"AAAAAFy3vy4=")</f>
        <v>#REF!</v>
      </c>
      <c r="AV2" t="e">
        <f>AND('nuevo formato'!#REF!,"AAAAAFy3vy8=")</f>
        <v>#REF!</v>
      </c>
      <c r="AW2" t="e">
        <f>AND('nuevo formato'!#REF!,"AAAAAFy3vzA=")</f>
        <v>#REF!</v>
      </c>
      <c r="AX2" t="e">
        <f>AND('nuevo formato'!#REF!,"AAAAAFy3vzE=")</f>
        <v>#REF!</v>
      </c>
      <c r="AY2" t="e">
        <f>IF('nuevo formato'!#REF!,"AAAAAFy3vzI=",0)</f>
        <v>#REF!</v>
      </c>
      <c r="AZ2" t="e">
        <f>AND('nuevo formato'!#REF!,"AAAAAFy3vzM=")</f>
        <v>#REF!</v>
      </c>
      <c r="BA2" t="e">
        <f>AND('nuevo formato'!#REF!,"AAAAAFy3vzQ=")</f>
        <v>#REF!</v>
      </c>
      <c r="BB2" t="e">
        <f>AND('nuevo formato'!#REF!,"AAAAAFy3vzU=")</f>
        <v>#REF!</v>
      </c>
      <c r="BC2" t="e">
        <f>AND('nuevo formato'!#REF!,"AAAAAFy3vzY=")</f>
        <v>#REF!</v>
      </c>
      <c r="BD2" t="e">
        <f>AND('nuevo formato'!#REF!,"AAAAAFy3vzc=")</f>
        <v>#REF!</v>
      </c>
      <c r="BE2" t="e">
        <f>AND('nuevo formato'!#REF!,"AAAAAFy3vzg=")</f>
        <v>#REF!</v>
      </c>
      <c r="BF2" t="e">
        <f>AND('nuevo formato'!#REF!,"AAAAAFy3vzk=")</f>
        <v>#REF!</v>
      </c>
      <c r="BG2" t="e">
        <f>AND('nuevo formato'!#REF!,"AAAAAFy3vzo=")</f>
        <v>#REF!</v>
      </c>
      <c r="BH2" t="e">
        <f>AND('nuevo formato'!#REF!,"AAAAAFy3vzs=")</f>
        <v>#REF!</v>
      </c>
      <c r="BI2" t="e">
        <f>AND('nuevo formato'!#REF!,"AAAAAFy3vzw=")</f>
        <v>#REF!</v>
      </c>
      <c r="BJ2" t="e">
        <f>AND('nuevo formato'!#REF!,"AAAAAFy3vz0=")</f>
        <v>#REF!</v>
      </c>
      <c r="BK2" t="e">
        <f>AND('nuevo formato'!#REF!,"AAAAAFy3vz4=")</f>
        <v>#REF!</v>
      </c>
      <c r="BL2" t="e">
        <f>AND('nuevo formato'!#REF!,"AAAAAFy3vz8=")</f>
        <v>#REF!</v>
      </c>
      <c r="BM2" t="e">
        <f>AND('nuevo formato'!#REF!,"AAAAAFy3v0A=")</f>
        <v>#REF!</v>
      </c>
      <c r="BN2" t="e">
        <f>AND('nuevo formato'!#REF!,"AAAAAFy3v0E=")</f>
        <v>#REF!</v>
      </c>
      <c r="BO2" t="e">
        <f>AND('nuevo formato'!#REF!,"AAAAAFy3v0I=")</f>
        <v>#REF!</v>
      </c>
      <c r="BP2" t="e">
        <f>AND('nuevo formato'!#REF!,"AAAAAFy3v0M=")</f>
        <v>#REF!</v>
      </c>
      <c r="BQ2" t="e">
        <f>IF('nuevo formato'!#REF!,"AAAAAFy3v0Q=",0)</f>
        <v>#REF!</v>
      </c>
      <c r="BR2" t="e">
        <f>AND('nuevo formato'!#REF!,"AAAAAFy3v0U=")</f>
        <v>#REF!</v>
      </c>
      <c r="BS2" t="e">
        <f>AND('nuevo formato'!#REF!,"AAAAAFy3v0Y=")</f>
        <v>#REF!</v>
      </c>
      <c r="BT2" t="e">
        <f>AND('nuevo formato'!#REF!,"AAAAAFy3v0c=")</f>
        <v>#REF!</v>
      </c>
      <c r="BU2" t="e">
        <f>AND('nuevo formato'!#REF!,"AAAAAFy3v0g=")</f>
        <v>#REF!</v>
      </c>
      <c r="BV2" t="e">
        <f>AND('nuevo formato'!#REF!,"AAAAAFy3v0k=")</f>
        <v>#REF!</v>
      </c>
      <c r="BW2" t="e">
        <f>AND('nuevo formato'!#REF!,"AAAAAFy3v0o=")</f>
        <v>#REF!</v>
      </c>
      <c r="BX2" t="e">
        <f>AND('nuevo formato'!#REF!,"AAAAAFy3v0s=")</f>
        <v>#REF!</v>
      </c>
      <c r="BY2" t="e">
        <f>AND('nuevo formato'!#REF!,"AAAAAFy3v0w=")</f>
        <v>#REF!</v>
      </c>
      <c r="BZ2" t="e">
        <f>AND('nuevo formato'!#REF!,"AAAAAFy3v00=")</f>
        <v>#REF!</v>
      </c>
      <c r="CA2" t="e">
        <f>AND('nuevo formato'!#REF!,"AAAAAFy3v04=")</f>
        <v>#REF!</v>
      </c>
      <c r="CB2" t="e">
        <f>AND('nuevo formato'!#REF!,"AAAAAFy3v08=")</f>
        <v>#REF!</v>
      </c>
      <c r="CC2" t="e">
        <f>AND('nuevo formato'!#REF!,"AAAAAFy3v1A=")</f>
        <v>#REF!</v>
      </c>
      <c r="CD2" t="e">
        <f>AND('nuevo formato'!#REF!,"AAAAAFy3v1E=")</f>
        <v>#REF!</v>
      </c>
      <c r="CE2" t="e">
        <f>AND('nuevo formato'!#REF!,"AAAAAFy3v1I=")</f>
        <v>#REF!</v>
      </c>
      <c r="CF2" t="e">
        <f>AND('nuevo formato'!#REF!,"AAAAAFy3v1M=")</f>
        <v>#REF!</v>
      </c>
      <c r="CG2" t="e">
        <f>AND('nuevo formato'!#REF!,"AAAAAFy3v1Q=")</f>
        <v>#REF!</v>
      </c>
      <c r="CH2" t="e">
        <f>AND('nuevo formato'!#REF!,"AAAAAFy3v1U=")</f>
        <v>#REF!</v>
      </c>
      <c r="CI2" t="e">
        <f>IF('nuevo formato'!#REF!,"AAAAAFy3v1Y=",0)</f>
        <v>#REF!</v>
      </c>
      <c r="CJ2" t="e">
        <f>AND('nuevo formato'!#REF!,"AAAAAFy3v1c=")</f>
        <v>#REF!</v>
      </c>
      <c r="CK2" t="e">
        <f>AND('nuevo formato'!#REF!,"AAAAAFy3v1g=")</f>
        <v>#REF!</v>
      </c>
      <c r="CL2" t="e">
        <f>AND('nuevo formato'!#REF!,"AAAAAFy3v1k=")</f>
        <v>#REF!</v>
      </c>
      <c r="CM2" t="e">
        <f>AND('nuevo formato'!#REF!,"AAAAAFy3v1o=")</f>
        <v>#REF!</v>
      </c>
      <c r="CN2" t="e">
        <f>AND('nuevo formato'!#REF!,"AAAAAFy3v1s=")</f>
        <v>#REF!</v>
      </c>
      <c r="CO2" t="e">
        <f>AND('nuevo formato'!#REF!,"AAAAAFy3v1w=")</f>
        <v>#REF!</v>
      </c>
      <c r="CP2" t="e">
        <f>AND('nuevo formato'!#REF!,"AAAAAFy3v10=")</f>
        <v>#REF!</v>
      </c>
      <c r="CQ2" t="e">
        <f>AND('nuevo formato'!#REF!,"AAAAAFy3v14=")</f>
        <v>#REF!</v>
      </c>
      <c r="CR2" t="e">
        <f>AND('nuevo formato'!#REF!,"AAAAAFy3v18=")</f>
        <v>#REF!</v>
      </c>
      <c r="CS2" t="e">
        <f>AND('nuevo formato'!#REF!,"AAAAAFy3v2A=")</f>
        <v>#REF!</v>
      </c>
      <c r="CT2" t="e">
        <f>AND('nuevo formato'!#REF!,"AAAAAFy3v2E=")</f>
        <v>#REF!</v>
      </c>
      <c r="CU2" t="e">
        <f>AND('nuevo formato'!#REF!,"AAAAAFy3v2I=")</f>
        <v>#REF!</v>
      </c>
      <c r="CV2" t="e">
        <f>AND('nuevo formato'!#REF!,"AAAAAFy3v2M=")</f>
        <v>#REF!</v>
      </c>
      <c r="CW2" t="e">
        <f>AND('nuevo formato'!#REF!,"AAAAAFy3v2Q=")</f>
        <v>#REF!</v>
      </c>
      <c r="CX2" t="e">
        <f>AND('nuevo formato'!#REF!,"AAAAAFy3v2U=")</f>
        <v>#REF!</v>
      </c>
      <c r="CY2" t="e">
        <f>AND('nuevo formato'!#REF!,"AAAAAFy3v2Y=")</f>
        <v>#REF!</v>
      </c>
      <c r="CZ2" t="e">
        <f>AND('nuevo formato'!#REF!,"AAAAAFy3v2c=")</f>
        <v>#REF!</v>
      </c>
      <c r="DA2">
        <f>IF('nuevo formato'!28:28,"AAAAAFy3v2g=",0)</f>
        <v>0</v>
      </c>
      <c r="DB2" t="e">
        <f>AND('nuevo formato'!A28,"AAAAAFy3v2k=")</f>
        <v>#VALUE!</v>
      </c>
      <c r="DC2" t="e">
        <f>AND('nuevo formato'!B28,"AAAAAFy3v2o=")</f>
        <v>#VALUE!</v>
      </c>
      <c r="DD2" t="e">
        <f>AND('nuevo formato'!C28,"AAAAAFy3v2s=")</f>
        <v>#VALUE!</v>
      </c>
      <c r="DE2" t="e">
        <f>AND('nuevo formato'!D28,"AAAAAFy3v2w=")</f>
        <v>#VALUE!</v>
      </c>
      <c r="DF2" t="e">
        <f>AND('nuevo formato'!E28,"AAAAAFy3v20=")</f>
        <v>#VALUE!</v>
      </c>
      <c r="DG2" t="e">
        <f>AND('nuevo formato'!F28,"AAAAAFy3v24=")</f>
        <v>#VALUE!</v>
      </c>
      <c r="DH2" t="e">
        <f>AND('nuevo formato'!G28,"AAAAAFy3v28=")</f>
        <v>#VALUE!</v>
      </c>
      <c r="DI2" t="e">
        <f>AND('nuevo formato'!H28,"AAAAAFy3v3A=")</f>
        <v>#VALUE!</v>
      </c>
      <c r="DJ2" t="e">
        <f>AND('nuevo formato'!I28,"AAAAAFy3v3E=")</f>
        <v>#VALUE!</v>
      </c>
      <c r="DK2" t="e">
        <f>AND('nuevo formato'!J28,"AAAAAFy3v3I=")</f>
        <v>#VALUE!</v>
      </c>
      <c r="DL2" t="e">
        <f>AND('nuevo formato'!K28,"AAAAAFy3v3M=")</f>
        <v>#VALUE!</v>
      </c>
      <c r="DM2" t="e">
        <f>AND('nuevo formato'!L28,"AAAAAFy3v3Q=")</f>
        <v>#VALUE!</v>
      </c>
      <c r="DN2" t="e">
        <f>AND('nuevo formato'!M28,"AAAAAFy3v3U=")</f>
        <v>#VALUE!</v>
      </c>
      <c r="DO2" t="e">
        <f>AND('nuevo formato'!N28,"AAAAAFy3v3Y=")</f>
        <v>#VALUE!</v>
      </c>
      <c r="DP2" t="e">
        <f>AND('nuevo formato'!O28,"AAAAAFy3v3c=")</f>
        <v>#VALUE!</v>
      </c>
      <c r="DQ2" t="e">
        <f>AND('nuevo formato'!P28,"AAAAAFy3v3g=")</f>
        <v>#VALUE!</v>
      </c>
      <c r="DR2" t="e">
        <f>AND('nuevo formato'!Q28,"AAAAAFy3v3k=")</f>
        <v>#VALUE!</v>
      </c>
      <c r="DS2" t="e">
        <f>IF('nuevo formato'!#REF!,"AAAAAFy3v3o=",0)</f>
        <v>#REF!</v>
      </c>
      <c r="DT2" t="e">
        <f>AND('nuevo formato'!#REF!,"AAAAAFy3v3s=")</f>
        <v>#REF!</v>
      </c>
      <c r="DU2" t="e">
        <f>AND('nuevo formato'!#REF!,"AAAAAFy3v3w=")</f>
        <v>#REF!</v>
      </c>
      <c r="DV2" t="e">
        <f>AND('nuevo formato'!#REF!,"AAAAAFy3v30=")</f>
        <v>#REF!</v>
      </c>
      <c r="DW2" t="e">
        <f>AND('nuevo formato'!#REF!,"AAAAAFy3v34=")</f>
        <v>#REF!</v>
      </c>
      <c r="DX2" t="e">
        <f>AND('nuevo formato'!#REF!,"AAAAAFy3v38=")</f>
        <v>#REF!</v>
      </c>
      <c r="DY2" t="e">
        <f>AND('nuevo formato'!#REF!,"AAAAAFy3v4A=")</f>
        <v>#REF!</v>
      </c>
      <c r="DZ2" t="e">
        <f>AND('nuevo formato'!#REF!,"AAAAAFy3v4E=")</f>
        <v>#REF!</v>
      </c>
      <c r="EA2" t="e">
        <f>AND('nuevo formato'!#REF!,"AAAAAFy3v4I=")</f>
        <v>#REF!</v>
      </c>
      <c r="EB2" t="e">
        <f>AND('nuevo formato'!#REF!,"AAAAAFy3v4M=")</f>
        <v>#REF!</v>
      </c>
      <c r="EC2" t="e">
        <f>AND('nuevo formato'!#REF!,"AAAAAFy3v4Q=")</f>
        <v>#REF!</v>
      </c>
      <c r="ED2" t="e">
        <f>AND('nuevo formato'!#REF!,"AAAAAFy3v4U=")</f>
        <v>#REF!</v>
      </c>
      <c r="EE2" t="e">
        <f>AND('nuevo formato'!#REF!,"AAAAAFy3v4Y=")</f>
        <v>#REF!</v>
      </c>
      <c r="EF2" t="e">
        <f>AND('nuevo formato'!#REF!,"AAAAAFy3v4c=")</f>
        <v>#REF!</v>
      </c>
      <c r="EG2" t="e">
        <f>AND('nuevo formato'!#REF!,"AAAAAFy3v4g=")</f>
        <v>#REF!</v>
      </c>
      <c r="EH2" t="e">
        <f>AND('nuevo formato'!#REF!,"AAAAAFy3v4k=")</f>
        <v>#REF!</v>
      </c>
      <c r="EI2" t="e">
        <f>AND('nuevo formato'!#REF!,"AAAAAFy3v4o=")</f>
        <v>#REF!</v>
      </c>
      <c r="EJ2" t="e">
        <f>AND('nuevo formato'!#REF!,"AAAAAFy3v4s=")</f>
        <v>#REF!</v>
      </c>
      <c r="EK2" t="e">
        <f>IF('nuevo formato'!#REF!,"AAAAAFy3v4w=",0)</f>
        <v>#REF!</v>
      </c>
      <c r="EL2" t="e">
        <f>AND('nuevo formato'!#REF!,"AAAAAFy3v40=")</f>
        <v>#REF!</v>
      </c>
      <c r="EM2" t="e">
        <f>AND('nuevo formato'!#REF!,"AAAAAFy3v44=")</f>
        <v>#REF!</v>
      </c>
      <c r="EN2" t="e">
        <f>AND('nuevo formato'!#REF!,"AAAAAFy3v48=")</f>
        <v>#REF!</v>
      </c>
      <c r="EO2" t="e">
        <f>AND('nuevo formato'!#REF!,"AAAAAFy3v5A=")</f>
        <v>#REF!</v>
      </c>
      <c r="EP2" t="e">
        <f>AND('nuevo formato'!#REF!,"AAAAAFy3v5E=")</f>
        <v>#REF!</v>
      </c>
      <c r="EQ2" t="e">
        <f>AND('nuevo formato'!#REF!,"AAAAAFy3v5I=")</f>
        <v>#REF!</v>
      </c>
      <c r="ER2" t="e">
        <f>AND('nuevo formato'!#REF!,"AAAAAFy3v5M=")</f>
        <v>#REF!</v>
      </c>
      <c r="ES2" t="e">
        <f>AND('nuevo formato'!#REF!,"AAAAAFy3v5Q=")</f>
        <v>#REF!</v>
      </c>
      <c r="ET2" t="e">
        <f>AND('nuevo formato'!#REF!,"AAAAAFy3v5U=")</f>
        <v>#REF!</v>
      </c>
      <c r="EU2" t="e">
        <f>AND('nuevo formato'!#REF!,"AAAAAFy3v5Y=")</f>
        <v>#REF!</v>
      </c>
      <c r="EV2" t="e">
        <f>AND('nuevo formato'!#REF!,"AAAAAFy3v5c=")</f>
        <v>#REF!</v>
      </c>
      <c r="EW2" t="e">
        <f>AND('nuevo formato'!#REF!,"AAAAAFy3v5g=")</f>
        <v>#REF!</v>
      </c>
      <c r="EX2" t="e">
        <f>AND('nuevo formato'!#REF!,"AAAAAFy3v5k=")</f>
        <v>#REF!</v>
      </c>
      <c r="EY2" t="e">
        <f>AND('nuevo formato'!#REF!,"AAAAAFy3v5o=")</f>
        <v>#REF!</v>
      </c>
      <c r="EZ2" t="e">
        <f>AND('nuevo formato'!#REF!,"AAAAAFy3v5s=")</f>
        <v>#REF!</v>
      </c>
      <c r="FA2" t="e">
        <f>AND('nuevo formato'!#REF!,"AAAAAFy3v5w=")</f>
        <v>#REF!</v>
      </c>
      <c r="FB2" t="e">
        <f>AND('nuevo formato'!#REF!,"AAAAAFy3v50=")</f>
        <v>#REF!</v>
      </c>
      <c r="FC2" t="e">
        <f>IF('nuevo formato'!#REF!,"AAAAAFy3v54=",0)</f>
        <v>#REF!</v>
      </c>
      <c r="FD2" t="e">
        <f>AND('nuevo formato'!#REF!,"AAAAAFy3v58=")</f>
        <v>#REF!</v>
      </c>
      <c r="FE2" t="e">
        <f>AND('nuevo formato'!#REF!,"AAAAAFy3v6A=")</f>
        <v>#REF!</v>
      </c>
      <c r="FF2" t="e">
        <f>AND('nuevo formato'!#REF!,"AAAAAFy3v6E=")</f>
        <v>#REF!</v>
      </c>
      <c r="FG2" t="e">
        <f>AND('nuevo formato'!#REF!,"AAAAAFy3v6I=")</f>
        <v>#REF!</v>
      </c>
      <c r="FH2" t="e">
        <f>AND('nuevo formato'!#REF!,"AAAAAFy3v6M=")</f>
        <v>#REF!</v>
      </c>
      <c r="FI2" t="e">
        <f>AND('nuevo formato'!#REF!,"AAAAAFy3v6Q=")</f>
        <v>#REF!</v>
      </c>
      <c r="FJ2" t="e">
        <f>AND('nuevo formato'!#REF!,"AAAAAFy3v6U=")</f>
        <v>#REF!</v>
      </c>
      <c r="FK2" t="e">
        <f>AND('nuevo formato'!#REF!,"AAAAAFy3v6Y=")</f>
        <v>#REF!</v>
      </c>
      <c r="FL2" t="e">
        <f>AND('nuevo formato'!#REF!,"AAAAAFy3v6c=")</f>
        <v>#REF!</v>
      </c>
      <c r="FM2" t="e">
        <f>AND('nuevo formato'!#REF!,"AAAAAFy3v6g=")</f>
        <v>#REF!</v>
      </c>
      <c r="FN2" t="e">
        <f>AND('nuevo formato'!#REF!,"AAAAAFy3v6k=")</f>
        <v>#REF!</v>
      </c>
      <c r="FO2" t="e">
        <f>AND('nuevo formato'!#REF!,"AAAAAFy3v6o=")</f>
        <v>#REF!</v>
      </c>
      <c r="FP2" t="e">
        <f>AND('nuevo formato'!#REF!,"AAAAAFy3v6s=")</f>
        <v>#REF!</v>
      </c>
      <c r="FQ2" t="e">
        <f>AND('nuevo formato'!#REF!,"AAAAAFy3v6w=")</f>
        <v>#REF!</v>
      </c>
      <c r="FR2" t="e">
        <f>AND('nuevo formato'!#REF!,"AAAAAFy3v60=")</f>
        <v>#REF!</v>
      </c>
      <c r="FS2" t="e">
        <f>AND('nuevo formato'!#REF!,"AAAAAFy3v64=")</f>
        <v>#REF!</v>
      </c>
      <c r="FT2" t="e">
        <f>AND('nuevo formato'!#REF!,"AAAAAFy3v68=")</f>
        <v>#REF!</v>
      </c>
      <c r="FU2" t="e">
        <f>IF('nuevo formato'!#REF!,"AAAAAFy3v7A=",0)</f>
        <v>#REF!</v>
      </c>
      <c r="FV2" t="e">
        <f>AND('nuevo formato'!#REF!,"AAAAAFy3v7E=")</f>
        <v>#REF!</v>
      </c>
      <c r="FW2" t="e">
        <f>AND('nuevo formato'!#REF!,"AAAAAFy3v7I=")</f>
        <v>#REF!</v>
      </c>
      <c r="FX2" t="e">
        <f>AND('nuevo formato'!#REF!,"AAAAAFy3v7M=")</f>
        <v>#REF!</v>
      </c>
      <c r="FY2" t="e">
        <f>AND('nuevo formato'!#REF!,"AAAAAFy3v7Q=")</f>
        <v>#REF!</v>
      </c>
      <c r="FZ2" t="e">
        <f>AND('nuevo formato'!#REF!,"AAAAAFy3v7U=")</f>
        <v>#REF!</v>
      </c>
      <c r="GA2" t="e">
        <f>AND('nuevo formato'!#REF!,"AAAAAFy3v7Y=")</f>
        <v>#REF!</v>
      </c>
      <c r="GB2" t="e">
        <f>AND('nuevo formato'!#REF!,"AAAAAFy3v7c=")</f>
        <v>#REF!</v>
      </c>
      <c r="GC2" t="e">
        <f>AND('nuevo formato'!#REF!,"AAAAAFy3v7g=")</f>
        <v>#REF!</v>
      </c>
      <c r="GD2" t="e">
        <f>AND('nuevo formato'!#REF!,"AAAAAFy3v7k=")</f>
        <v>#REF!</v>
      </c>
      <c r="GE2" t="e">
        <f>AND('nuevo formato'!#REF!,"AAAAAFy3v7o=")</f>
        <v>#REF!</v>
      </c>
      <c r="GF2" t="e">
        <f>AND('nuevo formato'!#REF!,"AAAAAFy3v7s=")</f>
        <v>#REF!</v>
      </c>
      <c r="GG2" t="e">
        <f>AND('nuevo formato'!#REF!,"AAAAAFy3v7w=")</f>
        <v>#REF!</v>
      </c>
      <c r="GH2" t="e">
        <f>AND('nuevo formato'!#REF!,"AAAAAFy3v70=")</f>
        <v>#REF!</v>
      </c>
      <c r="GI2" t="e">
        <f>AND('nuevo formato'!#REF!,"AAAAAFy3v74=")</f>
        <v>#REF!</v>
      </c>
      <c r="GJ2" t="e">
        <f>AND('nuevo formato'!#REF!,"AAAAAFy3v78=")</f>
        <v>#REF!</v>
      </c>
      <c r="GK2" t="e">
        <f>AND('nuevo formato'!#REF!,"AAAAAFy3v8A=")</f>
        <v>#REF!</v>
      </c>
      <c r="GL2" t="e">
        <f>AND('nuevo formato'!#REF!,"AAAAAFy3v8E=")</f>
        <v>#REF!</v>
      </c>
      <c r="GM2" t="e">
        <f>IF('nuevo formato'!#REF!,"AAAAAFy3v8I=",0)</f>
        <v>#REF!</v>
      </c>
      <c r="GN2" t="e">
        <f>AND('nuevo formato'!#REF!,"AAAAAFy3v8M=")</f>
        <v>#REF!</v>
      </c>
      <c r="GO2" t="e">
        <f>AND('nuevo formato'!#REF!,"AAAAAFy3v8Q=")</f>
        <v>#REF!</v>
      </c>
      <c r="GP2" t="e">
        <f>AND('nuevo formato'!#REF!,"AAAAAFy3v8U=")</f>
        <v>#REF!</v>
      </c>
      <c r="GQ2" t="e">
        <f>AND('nuevo formato'!#REF!,"AAAAAFy3v8Y=")</f>
        <v>#REF!</v>
      </c>
      <c r="GR2" t="e">
        <f>AND('nuevo formato'!#REF!,"AAAAAFy3v8c=")</f>
        <v>#REF!</v>
      </c>
      <c r="GS2" t="e">
        <f>AND('nuevo formato'!#REF!,"AAAAAFy3v8g=")</f>
        <v>#REF!</v>
      </c>
      <c r="GT2" t="e">
        <f>AND('nuevo formato'!#REF!,"AAAAAFy3v8k=")</f>
        <v>#REF!</v>
      </c>
      <c r="GU2" t="e">
        <f>AND('nuevo formato'!#REF!,"AAAAAFy3v8o=")</f>
        <v>#REF!</v>
      </c>
      <c r="GV2" t="e">
        <f>AND('nuevo formato'!#REF!,"AAAAAFy3v8s=")</f>
        <v>#REF!</v>
      </c>
      <c r="GW2" t="e">
        <f>AND('nuevo formato'!#REF!,"AAAAAFy3v8w=")</f>
        <v>#REF!</v>
      </c>
      <c r="GX2" t="e">
        <f>AND('nuevo formato'!#REF!,"AAAAAFy3v80=")</f>
        <v>#REF!</v>
      </c>
      <c r="GY2" t="e">
        <f>AND('nuevo formato'!#REF!,"AAAAAFy3v84=")</f>
        <v>#REF!</v>
      </c>
      <c r="GZ2" t="e">
        <f>AND('nuevo formato'!#REF!,"AAAAAFy3v88=")</f>
        <v>#REF!</v>
      </c>
      <c r="HA2" t="e">
        <f>AND('nuevo formato'!#REF!,"AAAAAFy3v9A=")</f>
        <v>#REF!</v>
      </c>
      <c r="HB2" t="e">
        <f>AND('nuevo formato'!#REF!,"AAAAAFy3v9E=")</f>
        <v>#REF!</v>
      </c>
      <c r="HC2" t="e">
        <f>AND('nuevo formato'!#REF!,"AAAAAFy3v9I=")</f>
        <v>#REF!</v>
      </c>
      <c r="HD2" t="e">
        <f>AND('nuevo formato'!#REF!,"AAAAAFy3v9M=")</f>
        <v>#REF!</v>
      </c>
      <c r="HE2" t="e">
        <f>IF('nuevo formato'!#REF!,"AAAAAFy3v9Q=",0)</f>
        <v>#REF!</v>
      </c>
      <c r="HF2" t="e">
        <f>AND('nuevo formato'!#REF!,"AAAAAFy3v9U=")</f>
        <v>#REF!</v>
      </c>
      <c r="HG2" t="e">
        <f>AND('nuevo formato'!#REF!,"AAAAAFy3v9Y=")</f>
        <v>#REF!</v>
      </c>
      <c r="HH2" t="e">
        <f>AND('nuevo formato'!#REF!,"AAAAAFy3v9c=")</f>
        <v>#REF!</v>
      </c>
      <c r="HI2" t="e">
        <f>AND('nuevo formato'!#REF!,"AAAAAFy3v9g=")</f>
        <v>#REF!</v>
      </c>
      <c r="HJ2" t="e">
        <f>AND('nuevo formato'!#REF!,"AAAAAFy3v9k=")</f>
        <v>#REF!</v>
      </c>
      <c r="HK2" t="e">
        <f>AND('nuevo formato'!#REF!,"AAAAAFy3v9o=")</f>
        <v>#REF!</v>
      </c>
      <c r="HL2" t="e">
        <f>AND('nuevo formato'!#REF!,"AAAAAFy3v9s=")</f>
        <v>#REF!</v>
      </c>
      <c r="HM2" t="e">
        <f>AND('nuevo formato'!#REF!,"AAAAAFy3v9w=")</f>
        <v>#REF!</v>
      </c>
      <c r="HN2" t="e">
        <f>AND('nuevo formato'!#REF!,"AAAAAFy3v90=")</f>
        <v>#REF!</v>
      </c>
      <c r="HO2" t="e">
        <f>AND('nuevo formato'!#REF!,"AAAAAFy3v94=")</f>
        <v>#REF!</v>
      </c>
      <c r="HP2" t="e">
        <f>AND('nuevo formato'!#REF!,"AAAAAFy3v98=")</f>
        <v>#REF!</v>
      </c>
      <c r="HQ2" t="e">
        <f>AND('nuevo formato'!#REF!,"AAAAAFy3v+A=")</f>
        <v>#REF!</v>
      </c>
      <c r="HR2" t="e">
        <f>AND('nuevo formato'!#REF!,"AAAAAFy3v+E=")</f>
        <v>#REF!</v>
      </c>
      <c r="HS2" t="e">
        <f>AND('nuevo formato'!#REF!,"AAAAAFy3v+I=")</f>
        <v>#REF!</v>
      </c>
      <c r="HT2" t="e">
        <f>AND('nuevo formato'!#REF!,"AAAAAFy3v+M=")</f>
        <v>#REF!</v>
      </c>
      <c r="HU2" t="e">
        <f>AND('nuevo formato'!#REF!,"AAAAAFy3v+Q=")</f>
        <v>#REF!</v>
      </c>
      <c r="HV2" t="e">
        <f>AND('nuevo formato'!#REF!,"AAAAAFy3v+U=")</f>
        <v>#REF!</v>
      </c>
      <c r="HW2" t="e">
        <f>IF('nuevo formato'!#REF!,"AAAAAFy3v+Y=",0)</f>
        <v>#REF!</v>
      </c>
      <c r="HX2" t="e">
        <f>AND('nuevo formato'!#REF!,"AAAAAFy3v+c=")</f>
        <v>#REF!</v>
      </c>
      <c r="HY2" t="e">
        <f>AND('nuevo formato'!#REF!,"AAAAAFy3v+g=")</f>
        <v>#REF!</v>
      </c>
      <c r="HZ2" t="e">
        <f>AND('nuevo formato'!#REF!,"AAAAAFy3v+k=")</f>
        <v>#REF!</v>
      </c>
      <c r="IA2" t="e">
        <f>AND('nuevo formato'!#REF!,"AAAAAFy3v+o=")</f>
        <v>#REF!</v>
      </c>
      <c r="IB2" t="e">
        <f>AND('nuevo formato'!#REF!,"AAAAAFy3v+s=")</f>
        <v>#REF!</v>
      </c>
      <c r="IC2" t="e">
        <f>AND('nuevo formato'!#REF!,"AAAAAFy3v+w=")</f>
        <v>#REF!</v>
      </c>
      <c r="ID2" t="e">
        <f>AND('nuevo formato'!#REF!,"AAAAAFy3v+0=")</f>
        <v>#REF!</v>
      </c>
      <c r="IE2" t="e">
        <f>AND('nuevo formato'!#REF!,"AAAAAFy3v+4=")</f>
        <v>#REF!</v>
      </c>
      <c r="IF2" t="e">
        <f>AND('nuevo formato'!#REF!,"AAAAAFy3v+8=")</f>
        <v>#REF!</v>
      </c>
      <c r="IG2" t="e">
        <f>AND('nuevo formato'!#REF!,"AAAAAFy3v/A=")</f>
        <v>#REF!</v>
      </c>
      <c r="IH2" t="e">
        <f>AND('nuevo formato'!#REF!,"AAAAAFy3v/E=")</f>
        <v>#REF!</v>
      </c>
      <c r="II2" t="e">
        <f>AND('nuevo formato'!#REF!,"AAAAAFy3v/I=")</f>
        <v>#REF!</v>
      </c>
      <c r="IJ2" t="e">
        <f>AND('nuevo formato'!#REF!,"AAAAAFy3v/M=")</f>
        <v>#REF!</v>
      </c>
      <c r="IK2" t="e">
        <f>AND('nuevo formato'!#REF!,"AAAAAFy3v/Q=")</f>
        <v>#REF!</v>
      </c>
      <c r="IL2" t="e">
        <f>AND('nuevo formato'!#REF!,"AAAAAFy3v/U=")</f>
        <v>#REF!</v>
      </c>
      <c r="IM2" t="e">
        <f>AND('nuevo formato'!#REF!,"AAAAAFy3v/Y=")</f>
        <v>#REF!</v>
      </c>
      <c r="IN2" t="e">
        <f>AND('nuevo formato'!#REF!,"AAAAAFy3v/c=")</f>
        <v>#REF!</v>
      </c>
      <c r="IO2" t="e">
        <f>IF('nuevo formato'!#REF!,"AAAAAFy3v/g=",0)</f>
        <v>#REF!</v>
      </c>
      <c r="IP2" t="e">
        <f>AND('nuevo formato'!#REF!,"AAAAAFy3v/k=")</f>
        <v>#REF!</v>
      </c>
      <c r="IQ2" t="e">
        <f>AND('nuevo formato'!#REF!,"AAAAAFy3v/o=")</f>
        <v>#REF!</v>
      </c>
      <c r="IR2" t="e">
        <f>AND('nuevo formato'!#REF!,"AAAAAFy3v/s=")</f>
        <v>#REF!</v>
      </c>
      <c r="IS2" t="e">
        <f>AND('nuevo formato'!#REF!,"AAAAAFy3v/w=")</f>
        <v>#REF!</v>
      </c>
      <c r="IT2" t="e">
        <f>AND('nuevo formato'!#REF!,"AAAAAFy3v/0=")</f>
        <v>#REF!</v>
      </c>
      <c r="IU2" t="e">
        <f>AND('nuevo formato'!#REF!,"AAAAAFy3v/4=")</f>
        <v>#REF!</v>
      </c>
      <c r="IV2" t="e">
        <f>AND('nuevo formato'!#REF!,"AAAAAFy3v/8=")</f>
        <v>#REF!</v>
      </c>
    </row>
    <row r="3" spans="1:245" ht="12.75">
      <c r="A3" t="e">
        <f>AND('nuevo formato'!#REF!,"AAAAAG+rngA=")</f>
        <v>#REF!</v>
      </c>
      <c r="B3" t="e">
        <f>AND('nuevo formato'!#REF!,"AAAAAG+rngE=")</f>
        <v>#REF!</v>
      </c>
      <c r="C3" t="e">
        <f>AND('nuevo formato'!#REF!,"AAAAAG+rngI=")</f>
        <v>#REF!</v>
      </c>
      <c r="D3" t="e">
        <f>AND('nuevo formato'!#REF!,"AAAAAG+rngM=")</f>
        <v>#REF!</v>
      </c>
      <c r="E3" t="e">
        <f>AND('nuevo formato'!#REF!,"AAAAAG+rngQ=")</f>
        <v>#REF!</v>
      </c>
      <c r="F3" t="e">
        <f>AND('nuevo formato'!#REF!,"AAAAAG+rngU=")</f>
        <v>#REF!</v>
      </c>
      <c r="G3" t="e">
        <f>AND('nuevo formato'!#REF!,"AAAAAG+rngY=")</f>
        <v>#REF!</v>
      </c>
      <c r="H3" t="e">
        <f>AND('nuevo formato'!#REF!,"AAAAAG+rngc=")</f>
        <v>#REF!</v>
      </c>
      <c r="I3" t="e">
        <f>AND('nuevo formato'!#REF!,"AAAAAG+rngg=")</f>
        <v>#REF!</v>
      </c>
      <c r="J3" t="e">
        <f>AND('nuevo formato'!#REF!,"AAAAAG+rngk=")</f>
        <v>#REF!</v>
      </c>
      <c r="K3" t="e">
        <f>IF('nuevo formato'!#REF!,"AAAAAG+rngo=",0)</f>
        <v>#REF!</v>
      </c>
      <c r="L3" t="e">
        <f>AND('nuevo formato'!#REF!,"AAAAAG+rngs=")</f>
        <v>#REF!</v>
      </c>
      <c r="M3" t="e">
        <f>AND('nuevo formato'!#REF!,"AAAAAG+rngw=")</f>
        <v>#REF!</v>
      </c>
      <c r="N3" t="e">
        <f>AND('nuevo formato'!#REF!,"AAAAAG+rng0=")</f>
        <v>#REF!</v>
      </c>
      <c r="O3" t="e">
        <f>AND('nuevo formato'!#REF!,"AAAAAG+rng4=")</f>
        <v>#REF!</v>
      </c>
      <c r="P3" t="e">
        <f>AND('nuevo formato'!#REF!,"AAAAAG+rng8=")</f>
        <v>#REF!</v>
      </c>
      <c r="Q3" t="e">
        <f>AND('nuevo formato'!#REF!,"AAAAAG+rnhA=")</f>
        <v>#REF!</v>
      </c>
      <c r="R3" t="e">
        <f>AND('nuevo formato'!#REF!,"AAAAAG+rnhE=")</f>
        <v>#REF!</v>
      </c>
      <c r="S3" t="e">
        <f>AND('nuevo formato'!#REF!,"AAAAAG+rnhI=")</f>
        <v>#REF!</v>
      </c>
      <c r="T3" t="e">
        <f>AND('nuevo formato'!#REF!,"AAAAAG+rnhM=")</f>
        <v>#REF!</v>
      </c>
      <c r="U3" t="e">
        <f>AND('nuevo formato'!#REF!,"AAAAAG+rnhQ=")</f>
        <v>#REF!</v>
      </c>
      <c r="V3" t="e">
        <f>AND('nuevo formato'!#REF!,"AAAAAG+rnhU=")</f>
        <v>#REF!</v>
      </c>
      <c r="W3" t="e">
        <f>AND('nuevo formato'!#REF!,"AAAAAG+rnhY=")</f>
        <v>#REF!</v>
      </c>
      <c r="X3" t="e">
        <f>AND('nuevo formato'!#REF!,"AAAAAG+rnhc=")</f>
        <v>#REF!</v>
      </c>
      <c r="Y3" t="e">
        <f>AND('nuevo formato'!#REF!,"AAAAAG+rnhg=")</f>
        <v>#REF!</v>
      </c>
      <c r="Z3" t="e">
        <f>AND('nuevo formato'!#REF!,"AAAAAG+rnhk=")</f>
        <v>#REF!</v>
      </c>
      <c r="AA3" t="e">
        <f>AND('nuevo formato'!#REF!,"AAAAAG+rnho=")</f>
        <v>#REF!</v>
      </c>
      <c r="AB3" t="e">
        <f>AND('nuevo formato'!#REF!,"AAAAAG+rnhs=")</f>
        <v>#REF!</v>
      </c>
      <c r="AC3">
        <f>IF('nuevo formato'!29:29,"AAAAAG+rnhw=",0)</f>
        <v>0</v>
      </c>
      <c r="AD3" t="e">
        <f>AND('nuevo formato'!A29,"AAAAAG+rnh0=")</f>
        <v>#VALUE!</v>
      </c>
      <c r="AE3" t="e">
        <f>AND('nuevo formato'!B29,"AAAAAG+rnh4=")</f>
        <v>#VALUE!</v>
      </c>
      <c r="AF3" t="e">
        <f>AND('nuevo formato'!C29,"AAAAAG+rnh8=")</f>
        <v>#VALUE!</v>
      </c>
      <c r="AG3" t="e">
        <f>AND('nuevo formato'!D29,"AAAAAG+rniA=")</f>
        <v>#VALUE!</v>
      </c>
      <c r="AH3" t="e">
        <f>AND('nuevo formato'!E29,"AAAAAG+rniE=")</f>
        <v>#VALUE!</v>
      </c>
      <c r="AI3" t="e">
        <f>AND('nuevo formato'!F29,"AAAAAG+rniI=")</f>
        <v>#VALUE!</v>
      </c>
      <c r="AJ3" t="e">
        <f>AND('nuevo formato'!G29,"AAAAAG+rniM=")</f>
        <v>#VALUE!</v>
      </c>
      <c r="AK3" t="e">
        <f>AND('nuevo formato'!H29,"AAAAAG+rniQ=")</f>
        <v>#VALUE!</v>
      </c>
      <c r="AL3" t="e">
        <f>AND('nuevo formato'!I29,"AAAAAG+rniU=")</f>
        <v>#VALUE!</v>
      </c>
      <c r="AM3" t="e">
        <f>AND('nuevo formato'!J29,"AAAAAG+rniY=")</f>
        <v>#VALUE!</v>
      </c>
      <c r="AN3" t="e">
        <f>AND('nuevo formato'!K29,"AAAAAG+rnic=")</f>
        <v>#VALUE!</v>
      </c>
      <c r="AO3" t="e">
        <f>AND('nuevo formato'!L29,"AAAAAG+rnig=")</f>
        <v>#VALUE!</v>
      </c>
      <c r="AP3" t="e">
        <f>AND('nuevo formato'!M29,"AAAAAG+rnik=")</f>
        <v>#VALUE!</v>
      </c>
      <c r="AQ3" t="e">
        <f>AND('nuevo formato'!#REF!,"AAAAAG+rnio=")</f>
        <v>#REF!</v>
      </c>
      <c r="AR3" t="e">
        <f>AND('nuevo formato'!O29,"AAAAAG+rnis=")</f>
        <v>#VALUE!</v>
      </c>
      <c r="AS3" t="e">
        <f>AND('nuevo formato'!P29,"AAAAAG+rniw=")</f>
        <v>#VALUE!</v>
      </c>
      <c r="AT3" t="e">
        <f>AND('nuevo formato'!Q29,"AAAAAG+rni0=")</f>
        <v>#VALUE!</v>
      </c>
      <c r="AU3">
        <f>IF('nuevo formato'!30:30,"AAAAAG+rni4=",0)</f>
        <v>0</v>
      </c>
      <c r="AV3" t="e">
        <f>AND('nuevo formato'!A30,"AAAAAG+rni8=")</f>
        <v>#VALUE!</v>
      </c>
      <c r="AW3" t="e">
        <f>AND('nuevo formato'!B30,"AAAAAG+rnjA=")</f>
        <v>#VALUE!</v>
      </c>
      <c r="AX3" t="e">
        <f>AND('nuevo formato'!C30,"AAAAAG+rnjE=")</f>
        <v>#VALUE!</v>
      </c>
      <c r="AY3" t="e">
        <f>AND('nuevo formato'!D30,"AAAAAG+rnjI=")</f>
        <v>#VALUE!</v>
      </c>
      <c r="AZ3" t="e">
        <f>AND('nuevo formato'!E30,"AAAAAG+rnjM=")</f>
        <v>#VALUE!</v>
      </c>
      <c r="BA3" t="e">
        <f>AND('nuevo formato'!F30,"AAAAAG+rnjQ=")</f>
        <v>#VALUE!</v>
      </c>
      <c r="BB3" t="e">
        <f>AND('nuevo formato'!G30,"AAAAAG+rnjU=")</f>
        <v>#VALUE!</v>
      </c>
      <c r="BC3" t="e">
        <f>AND('nuevo formato'!H30,"AAAAAG+rnjY=")</f>
        <v>#VALUE!</v>
      </c>
      <c r="BD3" t="e">
        <f>AND('nuevo formato'!I30,"AAAAAG+rnjc=")</f>
        <v>#VALUE!</v>
      </c>
      <c r="BE3" t="e">
        <f>AND('nuevo formato'!J30,"AAAAAG+rnjg=")</f>
        <v>#VALUE!</v>
      </c>
      <c r="BF3" t="e">
        <f>AND('nuevo formato'!K30,"AAAAAG+rnjk=")</f>
        <v>#VALUE!</v>
      </c>
      <c r="BG3" t="e">
        <f>AND('nuevo formato'!L30,"AAAAAG+rnjo=")</f>
        <v>#VALUE!</v>
      </c>
      <c r="BH3" t="e">
        <f>AND('nuevo formato'!M30,"AAAAAG+rnjs=")</f>
        <v>#VALUE!</v>
      </c>
      <c r="BI3" t="e">
        <f>AND('nuevo formato'!N29,"AAAAAG+rnjw=")</f>
        <v>#VALUE!</v>
      </c>
      <c r="BJ3" t="e">
        <f>AND('nuevo formato'!O30,"AAAAAG+rnj0=")</f>
        <v>#VALUE!</v>
      </c>
      <c r="BK3" t="e">
        <f>AND('nuevo formato'!P30,"AAAAAG+rnj4=")</f>
        <v>#VALUE!</v>
      </c>
      <c r="BL3" t="e">
        <f>AND('nuevo formato'!Q30,"AAAAAG+rnj8=")</f>
        <v>#VALUE!</v>
      </c>
      <c r="BM3">
        <f>IF('nuevo formato'!31:31,"AAAAAG+rnkA=",0)</f>
        <v>0</v>
      </c>
      <c r="BN3" t="e">
        <f>AND('nuevo formato'!A31,"AAAAAG+rnkE=")</f>
        <v>#VALUE!</v>
      </c>
      <c r="BO3" t="e">
        <f>AND('nuevo formato'!B31,"AAAAAG+rnkI=")</f>
        <v>#VALUE!</v>
      </c>
      <c r="BP3" t="e">
        <f>AND('nuevo formato'!C31,"AAAAAG+rnkM=")</f>
        <v>#VALUE!</v>
      </c>
      <c r="BQ3" t="e">
        <f>AND('nuevo formato'!D31,"AAAAAG+rnkQ=")</f>
        <v>#VALUE!</v>
      </c>
      <c r="BR3" t="e">
        <f>AND('nuevo formato'!E31,"AAAAAG+rnkU=")</f>
        <v>#VALUE!</v>
      </c>
      <c r="BS3" t="e">
        <f>AND('nuevo formato'!F31,"AAAAAG+rnkY=")</f>
        <v>#VALUE!</v>
      </c>
      <c r="BT3" t="e">
        <f>AND('nuevo formato'!G31,"AAAAAG+rnkc=")</f>
        <v>#VALUE!</v>
      </c>
      <c r="BU3" t="e">
        <f>AND('nuevo formato'!H31,"AAAAAG+rnkg=")</f>
        <v>#VALUE!</v>
      </c>
      <c r="BV3" t="e">
        <f>AND('nuevo formato'!I31,"AAAAAG+rnkk=")</f>
        <v>#VALUE!</v>
      </c>
      <c r="BW3" t="e">
        <f>AND('nuevo formato'!J31,"AAAAAG+rnko=")</f>
        <v>#VALUE!</v>
      </c>
      <c r="BX3" t="e">
        <f>AND('nuevo formato'!K31,"AAAAAG+rnks=")</f>
        <v>#VALUE!</v>
      </c>
      <c r="BY3" t="e">
        <f>AND('nuevo formato'!L31,"AAAAAG+rnkw=")</f>
        <v>#VALUE!</v>
      </c>
      <c r="BZ3" t="e">
        <f>AND('nuevo formato'!M31,"AAAAAG+rnk0=")</f>
        <v>#VALUE!</v>
      </c>
      <c r="CA3" t="e">
        <f>AND('nuevo formato'!N31,"AAAAAG+rnk4=")</f>
        <v>#VALUE!</v>
      </c>
      <c r="CB3" t="e">
        <f>AND('nuevo formato'!O31,"AAAAAG+rnk8=")</f>
        <v>#VALUE!</v>
      </c>
      <c r="CC3" t="e">
        <f>AND('nuevo formato'!P31,"AAAAAG+rnlA=")</f>
        <v>#VALUE!</v>
      </c>
      <c r="CD3" t="e">
        <f>AND('nuevo formato'!Q31,"AAAAAG+rnlE=")</f>
        <v>#VALUE!</v>
      </c>
      <c r="CE3" t="e">
        <f>IF('nuevo formato'!#REF!,"AAAAAG+rnlI=",0)</f>
        <v>#REF!</v>
      </c>
      <c r="CF3" t="e">
        <f>AND('nuevo formato'!#REF!,"AAAAAG+rnlM=")</f>
        <v>#REF!</v>
      </c>
      <c r="CG3" t="e">
        <f>AND('nuevo formato'!#REF!,"AAAAAG+rnlQ=")</f>
        <v>#REF!</v>
      </c>
      <c r="CH3" t="e">
        <f>AND('nuevo formato'!#REF!,"AAAAAG+rnlU=")</f>
        <v>#REF!</v>
      </c>
      <c r="CI3" t="e">
        <f>AND('nuevo formato'!#REF!,"AAAAAG+rnlY=")</f>
        <v>#REF!</v>
      </c>
      <c r="CJ3" t="e">
        <f>AND('nuevo formato'!#REF!,"AAAAAG+rnlc=")</f>
        <v>#REF!</v>
      </c>
      <c r="CK3" t="e">
        <f>AND('nuevo formato'!#REF!,"AAAAAG+rnlg=")</f>
        <v>#REF!</v>
      </c>
      <c r="CL3" t="e">
        <f>AND('nuevo formato'!#REF!,"AAAAAG+rnlk=")</f>
        <v>#REF!</v>
      </c>
      <c r="CM3" t="e">
        <f>AND('nuevo formato'!#REF!,"AAAAAG+rnlo=")</f>
        <v>#REF!</v>
      </c>
      <c r="CN3" t="e">
        <f>AND('nuevo formato'!#REF!,"AAAAAG+rnls=")</f>
        <v>#REF!</v>
      </c>
      <c r="CO3" t="e">
        <f>AND('nuevo formato'!#REF!,"AAAAAG+rnlw=")</f>
        <v>#REF!</v>
      </c>
      <c r="CP3" t="e">
        <f>AND('nuevo formato'!#REF!,"AAAAAG+rnl0=")</f>
        <v>#REF!</v>
      </c>
      <c r="CQ3" t="e">
        <f>AND('nuevo formato'!#REF!,"AAAAAG+rnl4=")</f>
        <v>#REF!</v>
      </c>
      <c r="CR3" t="e">
        <f>AND('nuevo formato'!#REF!,"AAAAAG+rnl8=")</f>
        <v>#REF!</v>
      </c>
      <c r="CS3" t="e">
        <f>AND('nuevo formato'!#REF!,"AAAAAG+rnmA=")</f>
        <v>#REF!</v>
      </c>
      <c r="CT3" t="e">
        <f>AND('nuevo formato'!#REF!,"AAAAAG+rnmE=")</f>
        <v>#REF!</v>
      </c>
      <c r="CU3" t="e">
        <f>AND('nuevo formato'!#REF!,"AAAAAG+rnmI=")</f>
        <v>#REF!</v>
      </c>
      <c r="CV3" t="e">
        <f>AND('nuevo formato'!#REF!,"AAAAAG+rnmM=")</f>
        <v>#REF!</v>
      </c>
      <c r="CW3" t="e">
        <f>IF('nuevo formato'!#REF!,"AAAAAG+rnmQ=",0)</f>
        <v>#REF!</v>
      </c>
      <c r="CX3" t="e">
        <f>AND('nuevo formato'!#REF!,"AAAAAG+rnmU=")</f>
        <v>#REF!</v>
      </c>
      <c r="CY3" t="e">
        <f>AND('nuevo formato'!#REF!,"AAAAAG+rnmY=")</f>
        <v>#REF!</v>
      </c>
      <c r="CZ3" t="e">
        <f>AND('nuevo formato'!#REF!,"AAAAAG+rnmc=")</f>
        <v>#REF!</v>
      </c>
      <c r="DA3" t="e">
        <f>AND('nuevo formato'!#REF!,"AAAAAG+rnmg=")</f>
        <v>#REF!</v>
      </c>
      <c r="DB3" t="e">
        <f>AND('nuevo formato'!#REF!,"AAAAAG+rnmk=")</f>
        <v>#REF!</v>
      </c>
      <c r="DC3" t="e">
        <f>AND('nuevo formato'!#REF!,"AAAAAG+rnmo=")</f>
        <v>#REF!</v>
      </c>
      <c r="DD3" t="e">
        <f>AND('nuevo formato'!#REF!,"AAAAAG+rnms=")</f>
        <v>#REF!</v>
      </c>
      <c r="DE3" t="e">
        <f>AND('nuevo formato'!#REF!,"AAAAAG+rnmw=")</f>
        <v>#REF!</v>
      </c>
      <c r="DF3" t="e">
        <f>AND('nuevo formato'!#REF!,"AAAAAG+rnm0=")</f>
        <v>#REF!</v>
      </c>
      <c r="DG3" t="e">
        <f>AND('nuevo formato'!#REF!,"AAAAAG+rnm4=")</f>
        <v>#REF!</v>
      </c>
      <c r="DH3" t="e">
        <f>AND('nuevo formato'!#REF!,"AAAAAG+rnm8=")</f>
        <v>#REF!</v>
      </c>
      <c r="DI3" t="e">
        <f>AND('nuevo formato'!#REF!,"AAAAAG+rnnA=")</f>
        <v>#REF!</v>
      </c>
      <c r="DJ3" t="e">
        <f>AND('nuevo formato'!#REF!,"AAAAAG+rnnE=")</f>
        <v>#REF!</v>
      </c>
      <c r="DK3" t="e">
        <f>AND('nuevo formato'!#REF!,"AAAAAG+rnnI=")</f>
        <v>#REF!</v>
      </c>
      <c r="DL3" t="e">
        <f>AND('nuevo formato'!#REF!,"AAAAAG+rnnM=")</f>
        <v>#REF!</v>
      </c>
      <c r="DM3" t="e">
        <f>AND('nuevo formato'!#REF!,"AAAAAG+rnnQ=")</f>
        <v>#REF!</v>
      </c>
      <c r="DN3" t="e">
        <f>AND('nuevo formato'!#REF!,"AAAAAG+rnnU=")</f>
        <v>#REF!</v>
      </c>
      <c r="DO3" t="e">
        <f>IF('nuevo formato'!#REF!,"AAAAAG+rnnY=",0)</f>
        <v>#REF!</v>
      </c>
      <c r="DP3" t="e">
        <f>AND('nuevo formato'!#REF!,"AAAAAG+rnnc=")</f>
        <v>#REF!</v>
      </c>
      <c r="DQ3" t="e">
        <f>AND('nuevo formato'!#REF!,"AAAAAG+rnng=")</f>
        <v>#REF!</v>
      </c>
      <c r="DR3" t="e">
        <f>AND('nuevo formato'!#REF!,"AAAAAG+rnnk=")</f>
        <v>#REF!</v>
      </c>
      <c r="DS3" t="e">
        <f>AND('nuevo formato'!#REF!,"AAAAAG+rnno=")</f>
        <v>#REF!</v>
      </c>
      <c r="DT3" t="e">
        <f>AND('nuevo formato'!#REF!,"AAAAAG+rnns=")</f>
        <v>#REF!</v>
      </c>
      <c r="DU3" t="e">
        <f>AND('nuevo formato'!#REF!,"AAAAAG+rnnw=")</f>
        <v>#REF!</v>
      </c>
      <c r="DV3" t="e">
        <f>AND('nuevo formato'!#REF!,"AAAAAG+rnn0=")</f>
        <v>#REF!</v>
      </c>
      <c r="DW3" t="e">
        <f>AND('nuevo formato'!#REF!,"AAAAAG+rnn4=")</f>
        <v>#REF!</v>
      </c>
      <c r="DX3" t="e">
        <f>AND('nuevo formato'!#REF!,"AAAAAG+rnn8=")</f>
        <v>#REF!</v>
      </c>
      <c r="DY3" t="e">
        <f>AND('nuevo formato'!#REF!,"AAAAAG+rnoA=")</f>
        <v>#REF!</v>
      </c>
      <c r="DZ3" t="e">
        <f>AND('nuevo formato'!#REF!,"AAAAAG+rnoE=")</f>
        <v>#REF!</v>
      </c>
      <c r="EA3" t="e">
        <f>AND('nuevo formato'!#REF!,"AAAAAG+rnoI=")</f>
        <v>#REF!</v>
      </c>
      <c r="EB3" t="e">
        <f>AND('nuevo formato'!#REF!,"AAAAAG+rnoM=")</f>
        <v>#REF!</v>
      </c>
      <c r="EC3" t="e">
        <f>AND('nuevo formato'!#REF!,"AAAAAG+rnoQ=")</f>
        <v>#REF!</v>
      </c>
      <c r="ED3" t="e">
        <f>AND('nuevo formato'!#REF!,"AAAAAG+rnoU=")</f>
        <v>#REF!</v>
      </c>
      <c r="EE3" t="e">
        <f>AND('nuevo formato'!#REF!,"AAAAAG+rnoY=")</f>
        <v>#REF!</v>
      </c>
      <c r="EF3" t="e">
        <f>AND('nuevo formato'!#REF!,"AAAAAG+rnoc=")</f>
        <v>#REF!</v>
      </c>
      <c r="EG3" t="e">
        <f>IF('nuevo formato'!#REF!,"AAAAAG+rnog=",0)</f>
        <v>#REF!</v>
      </c>
      <c r="EH3" t="e">
        <f>AND('nuevo formato'!#REF!,"AAAAAG+rnok=")</f>
        <v>#REF!</v>
      </c>
      <c r="EI3" t="e">
        <f>AND('nuevo formato'!#REF!,"AAAAAG+rnoo=")</f>
        <v>#REF!</v>
      </c>
      <c r="EJ3" t="e">
        <f>AND('nuevo formato'!#REF!,"AAAAAG+rnos=")</f>
        <v>#REF!</v>
      </c>
      <c r="EK3" t="e">
        <f>AND('nuevo formato'!#REF!,"AAAAAG+rnow=")</f>
        <v>#REF!</v>
      </c>
      <c r="EL3" t="e">
        <f>AND('nuevo formato'!#REF!,"AAAAAG+rno0=")</f>
        <v>#REF!</v>
      </c>
      <c r="EM3" t="e">
        <f>AND('nuevo formato'!#REF!,"AAAAAG+rno4=")</f>
        <v>#REF!</v>
      </c>
      <c r="EN3" t="e">
        <f>AND('nuevo formato'!#REF!,"AAAAAG+rno8=")</f>
        <v>#REF!</v>
      </c>
      <c r="EO3" t="e">
        <f>AND('nuevo formato'!#REF!,"AAAAAG+rnpA=")</f>
        <v>#REF!</v>
      </c>
      <c r="EP3" t="e">
        <f>AND('nuevo formato'!#REF!,"AAAAAG+rnpE=")</f>
        <v>#REF!</v>
      </c>
      <c r="EQ3" t="e">
        <f>AND('nuevo formato'!#REF!,"AAAAAG+rnpI=")</f>
        <v>#REF!</v>
      </c>
      <c r="ER3" t="e">
        <f>AND('nuevo formato'!#REF!,"AAAAAG+rnpM=")</f>
        <v>#REF!</v>
      </c>
      <c r="ES3" t="e">
        <f>AND('nuevo formato'!#REF!,"AAAAAG+rnpQ=")</f>
        <v>#REF!</v>
      </c>
      <c r="ET3" t="e">
        <f>AND('nuevo formato'!#REF!,"AAAAAG+rnpU=")</f>
        <v>#REF!</v>
      </c>
      <c r="EU3" t="e">
        <f>AND('nuevo formato'!#REF!,"AAAAAG+rnpY=")</f>
        <v>#REF!</v>
      </c>
      <c r="EV3" t="e">
        <f>AND('nuevo formato'!#REF!,"AAAAAG+rnpc=")</f>
        <v>#REF!</v>
      </c>
      <c r="EW3" t="e">
        <f>AND('nuevo formato'!#REF!,"AAAAAG+rnpg=")</f>
        <v>#REF!</v>
      </c>
      <c r="EX3" t="e">
        <f>AND('nuevo formato'!#REF!,"AAAAAG+rnpk=")</f>
        <v>#REF!</v>
      </c>
      <c r="EY3" t="e">
        <f>IF('nuevo formato'!#REF!,"AAAAAG+rnpo=",0)</f>
        <v>#REF!</v>
      </c>
      <c r="EZ3" t="e">
        <f>AND('nuevo formato'!#REF!,"AAAAAG+rnps=")</f>
        <v>#REF!</v>
      </c>
      <c r="FA3" t="e">
        <f>AND('nuevo formato'!#REF!,"AAAAAG+rnpw=")</f>
        <v>#REF!</v>
      </c>
      <c r="FB3" t="e">
        <f>AND('nuevo formato'!#REF!,"AAAAAG+rnp0=")</f>
        <v>#REF!</v>
      </c>
      <c r="FC3" t="e">
        <f>AND('nuevo formato'!#REF!,"AAAAAG+rnp4=")</f>
        <v>#REF!</v>
      </c>
      <c r="FD3" t="e">
        <f>AND('nuevo formato'!#REF!,"AAAAAG+rnp8=")</f>
        <v>#REF!</v>
      </c>
      <c r="FE3" t="e">
        <f>AND('nuevo formato'!#REF!,"AAAAAG+rnqA=")</f>
        <v>#REF!</v>
      </c>
      <c r="FF3" t="e">
        <f>AND('nuevo formato'!#REF!,"AAAAAG+rnqE=")</f>
        <v>#REF!</v>
      </c>
      <c r="FG3" t="e">
        <f>AND('nuevo formato'!#REF!,"AAAAAG+rnqI=")</f>
        <v>#REF!</v>
      </c>
      <c r="FH3" t="e">
        <f>AND('nuevo formato'!#REF!,"AAAAAG+rnqM=")</f>
        <v>#REF!</v>
      </c>
      <c r="FI3" t="e">
        <f>AND('nuevo formato'!#REF!,"AAAAAG+rnqQ=")</f>
        <v>#REF!</v>
      </c>
      <c r="FJ3" t="e">
        <f>AND('nuevo formato'!#REF!,"AAAAAG+rnqU=")</f>
        <v>#REF!</v>
      </c>
      <c r="FK3" t="e">
        <f>AND('nuevo formato'!#REF!,"AAAAAG+rnqY=")</f>
        <v>#REF!</v>
      </c>
      <c r="FL3" t="e">
        <f>AND('nuevo formato'!#REF!,"AAAAAG+rnqc=")</f>
        <v>#REF!</v>
      </c>
      <c r="FM3" t="e">
        <f>AND('nuevo formato'!#REF!,"AAAAAG+rnqg=")</f>
        <v>#REF!</v>
      </c>
      <c r="FN3" t="e">
        <f>AND('nuevo formato'!#REF!,"AAAAAG+rnqk=")</f>
        <v>#REF!</v>
      </c>
      <c r="FO3" t="e">
        <f>AND('nuevo formato'!#REF!,"AAAAAG+rnqo=")</f>
        <v>#REF!</v>
      </c>
      <c r="FP3" t="e">
        <f>AND('nuevo formato'!#REF!,"AAAAAG+rnqs=")</f>
        <v>#REF!</v>
      </c>
      <c r="FQ3" t="e">
        <f>IF('nuevo formato'!#REF!,"AAAAAG+rnqw=",0)</f>
        <v>#REF!</v>
      </c>
      <c r="FR3" t="e">
        <f>AND('nuevo formato'!#REF!,"AAAAAG+rnq0=")</f>
        <v>#REF!</v>
      </c>
      <c r="FS3" t="e">
        <f>AND('nuevo formato'!#REF!,"AAAAAG+rnq4=")</f>
        <v>#REF!</v>
      </c>
      <c r="FT3" t="e">
        <f>AND('nuevo formato'!#REF!,"AAAAAG+rnq8=")</f>
        <v>#REF!</v>
      </c>
      <c r="FU3" t="e">
        <f>AND('nuevo formato'!#REF!,"AAAAAG+rnrA=")</f>
        <v>#REF!</v>
      </c>
      <c r="FV3" t="e">
        <f>AND('nuevo formato'!#REF!,"AAAAAG+rnrE=")</f>
        <v>#REF!</v>
      </c>
      <c r="FW3" t="e">
        <f>AND('nuevo formato'!#REF!,"AAAAAG+rnrI=")</f>
        <v>#REF!</v>
      </c>
      <c r="FX3" t="e">
        <f>AND('nuevo formato'!#REF!,"AAAAAG+rnrM=")</f>
        <v>#REF!</v>
      </c>
      <c r="FY3" t="e">
        <f>AND('nuevo formato'!#REF!,"AAAAAG+rnrQ=")</f>
        <v>#REF!</v>
      </c>
      <c r="FZ3" t="e">
        <f>AND('nuevo formato'!#REF!,"AAAAAG+rnrU=")</f>
        <v>#REF!</v>
      </c>
      <c r="GA3" t="e">
        <f>AND('nuevo formato'!#REF!,"AAAAAG+rnrY=")</f>
        <v>#REF!</v>
      </c>
      <c r="GB3" t="e">
        <f>AND('nuevo formato'!#REF!,"AAAAAG+rnrc=")</f>
        <v>#REF!</v>
      </c>
      <c r="GC3" t="e">
        <f>AND('nuevo formato'!#REF!,"AAAAAG+rnrg=")</f>
        <v>#REF!</v>
      </c>
      <c r="GD3" t="e">
        <f>AND('nuevo formato'!#REF!,"AAAAAG+rnrk=")</f>
        <v>#REF!</v>
      </c>
      <c r="GE3" t="e">
        <f>AND('nuevo formato'!#REF!,"AAAAAG+rnro=")</f>
        <v>#REF!</v>
      </c>
      <c r="GF3" t="e">
        <f>AND('nuevo formato'!#REF!,"AAAAAG+rnrs=")</f>
        <v>#REF!</v>
      </c>
      <c r="GG3" t="e">
        <f>AND('nuevo formato'!#REF!,"AAAAAG+rnrw=")</f>
        <v>#REF!</v>
      </c>
      <c r="GH3" t="e">
        <f>AND('nuevo formato'!#REF!,"AAAAAG+rnr0=")</f>
        <v>#REF!</v>
      </c>
      <c r="GI3" t="e">
        <f>IF('nuevo formato'!#REF!,"AAAAAG+rnr4=",0)</f>
        <v>#REF!</v>
      </c>
      <c r="GJ3" t="e">
        <f>AND('nuevo formato'!#REF!,"AAAAAG+rnr8=")</f>
        <v>#REF!</v>
      </c>
      <c r="GK3" t="e">
        <f>AND('nuevo formato'!#REF!,"AAAAAG+rnsA=")</f>
        <v>#REF!</v>
      </c>
      <c r="GL3" t="e">
        <f>AND('nuevo formato'!#REF!,"AAAAAG+rnsE=")</f>
        <v>#REF!</v>
      </c>
      <c r="GM3" t="e">
        <f>AND('nuevo formato'!#REF!,"AAAAAG+rnsI=")</f>
        <v>#REF!</v>
      </c>
      <c r="GN3" t="e">
        <f>AND('nuevo formato'!#REF!,"AAAAAG+rnsM=")</f>
        <v>#REF!</v>
      </c>
      <c r="GO3" t="e">
        <f>AND('nuevo formato'!#REF!,"AAAAAG+rnsQ=")</f>
        <v>#REF!</v>
      </c>
      <c r="GP3" t="e">
        <f>AND('nuevo formato'!#REF!,"AAAAAG+rnsU=")</f>
        <v>#REF!</v>
      </c>
      <c r="GQ3" t="e">
        <f>AND('nuevo formato'!#REF!,"AAAAAG+rnsY=")</f>
        <v>#REF!</v>
      </c>
      <c r="GR3" t="e">
        <f>AND('nuevo formato'!#REF!,"AAAAAG+rnsc=")</f>
        <v>#REF!</v>
      </c>
      <c r="GS3" t="e">
        <f>AND('nuevo formato'!#REF!,"AAAAAG+rnsg=")</f>
        <v>#REF!</v>
      </c>
      <c r="GT3" t="e">
        <f>AND('nuevo formato'!#REF!,"AAAAAG+rnsk=")</f>
        <v>#REF!</v>
      </c>
      <c r="GU3" t="e">
        <f>AND('nuevo formato'!#REF!,"AAAAAG+rnso=")</f>
        <v>#REF!</v>
      </c>
      <c r="GV3" t="e">
        <f>AND('nuevo formato'!#REF!,"AAAAAG+rnss=")</f>
        <v>#REF!</v>
      </c>
      <c r="GW3" t="e">
        <f>AND('nuevo formato'!#REF!,"AAAAAG+rnsw=")</f>
        <v>#REF!</v>
      </c>
      <c r="GX3" t="e">
        <f>AND('nuevo formato'!#REF!,"AAAAAG+rns0=")</f>
        <v>#REF!</v>
      </c>
      <c r="GY3" t="e">
        <f>AND('nuevo formato'!#REF!,"AAAAAG+rns4=")</f>
        <v>#REF!</v>
      </c>
      <c r="GZ3" t="e">
        <f>AND('nuevo formato'!#REF!,"AAAAAG+rns8=")</f>
        <v>#REF!</v>
      </c>
      <c r="HA3" t="e">
        <f>IF('nuevo formato'!#REF!,"AAAAAG+rntA=",0)</f>
        <v>#REF!</v>
      </c>
      <c r="HB3" t="e">
        <f>AND('nuevo formato'!#REF!,"AAAAAG+rntE=")</f>
        <v>#REF!</v>
      </c>
      <c r="HC3" t="e">
        <f>AND('nuevo formato'!#REF!,"AAAAAG+rntI=")</f>
        <v>#REF!</v>
      </c>
      <c r="HD3" t="e">
        <f>AND('nuevo formato'!#REF!,"AAAAAG+rntM=")</f>
        <v>#REF!</v>
      </c>
      <c r="HE3" t="e">
        <f>AND('nuevo formato'!#REF!,"AAAAAG+rntQ=")</f>
        <v>#REF!</v>
      </c>
      <c r="HF3" t="e">
        <f>AND('nuevo formato'!#REF!,"AAAAAG+rntU=")</f>
        <v>#REF!</v>
      </c>
      <c r="HG3" t="e">
        <f>AND('nuevo formato'!#REF!,"AAAAAG+rntY=")</f>
        <v>#REF!</v>
      </c>
      <c r="HH3" t="e">
        <f>AND('nuevo formato'!#REF!,"AAAAAG+rntc=")</f>
        <v>#REF!</v>
      </c>
      <c r="HI3" t="e">
        <f>AND('nuevo formato'!#REF!,"AAAAAG+rntg=")</f>
        <v>#REF!</v>
      </c>
      <c r="HJ3" t="e">
        <f>AND('nuevo formato'!#REF!,"AAAAAG+rntk=")</f>
        <v>#REF!</v>
      </c>
      <c r="HK3" t="e">
        <f>AND('nuevo formato'!#REF!,"AAAAAG+rnto=")</f>
        <v>#REF!</v>
      </c>
      <c r="HL3" t="e">
        <f>AND('nuevo formato'!#REF!,"AAAAAG+rnts=")</f>
        <v>#REF!</v>
      </c>
      <c r="HM3" t="e">
        <f>AND('nuevo formato'!#REF!,"AAAAAG+rntw=")</f>
        <v>#REF!</v>
      </c>
      <c r="HN3" t="e">
        <f>AND('nuevo formato'!#REF!,"AAAAAG+rnt0=")</f>
        <v>#REF!</v>
      </c>
      <c r="HO3" t="e">
        <f>AND('nuevo formato'!#REF!,"AAAAAG+rnt4=")</f>
        <v>#REF!</v>
      </c>
      <c r="HP3" t="e">
        <f>AND('nuevo formato'!#REF!,"AAAAAG+rnt8=")</f>
        <v>#REF!</v>
      </c>
      <c r="HQ3" t="e">
        <f>AND('nuevo formato'!#REF!,"AAAAAG+rnuA=")</f>
        <v>#REF!</v>
      </c>
      <c r="HR3" t="e">
        <f>AND('nuevo formato'!#REF!,"AAAAAG+rnuE=")</f>
        <v>#REF!</v>
      </c>
      <c r="HS3">
        <f>IF('nuevo formato'!A:A,"AAAAAG+rnuI=",0)</f>
        <v>0</v>
      </c>
      <c r="HT3">
        <f>IF('nuevo formato'!B:B,"AAAAAG+rnuM=",0)</f>
        <v>0</v>
      </c>
      <c r="HU3">
        <f>IF('nuevo formato'!C:C,"AAAAAG+rnuQ=",0)</f>
        <v>0</v>
      </c>
      <c r="HV3">
        <f>IF('nuevo formato'!D:D,"AAAAAG+rnuU=",0)</f>
        <v>0</v>
      </c>
      <c r="HW3">
        <f>IF('nuevo formato'!E:E,"AAAAAG+rnuY=",0)</f>
        <v>0</v>
      </c>
      <c r="HX3">
        <f>IF('nuevo formato'!F:F,"AAAAAG+rnuc=",0)</f>
        <v>0</v>
      </c>
      <c r="HY3">
        <f>IF('nuevo formato'!G:G,"AAAAAG+rnug=",0)</f>
        <v>0</v>
      </c>
      <c r="HZ3">
        <f>IF('nuevo formato'!H:H,"AAAAAG+rnuk=",0)</f>
        <v>0</v>
      </c>
      <c r="IA3">
        <f>IF('nuevo formato'!I:I,"AAAAAG+rnuo=",0)</f>
        <v>0</v>
      </c>
      <c r="IB3">
        <f>IF('nuevo formato'!J:J,"AAAAAG+rnus=",0)</f>
        <v>0</v>
      </c>
      <c r="IC3">
        <f>IF('nuevo formato'!K:K,"AAAAAG+rnuw=",0)</f>
        <v>0</v>
      </c>
      <c r="ID3">
        <f>IF('nuevo formato'!L:L,"AAAAAG+rnu0=",0)</f>
        <v>0</v>
      </c>
      <c r="IE3">
        <f>IF('nuevo formato'!M:M,"AAAAAG+rnu4=",0)</f>
        <v>0</v>
      </c>
      <c r="IF3">
        <f>IF('nuevo formato'!N:N,"AAAAAG+rnu8=",0)</f>
        <v>0</v>
      </c>
      <c r="IG3">
        <f>IF('nuevo formato'!O:O,"AAAAAG+rnvA=",0)</f>
        <v>0</v>
      </c>
      <c r="IH3">
        <f>IF('nuevo formato'!P:P,"AAAAAG+rnvE=",0)</f>
        <v>0</v>
      </c>
      <c r="II3">
        <f>IF('nuevo formato'!Q:Q,"AAAAAG+rnvI=",0)</f>
        <v>0</v>
      </c>
      <c r="IJ3" t="s">
        <v>0</v>
      </c>
      <c r="IK3" s="1" t="s">
        <v>1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HP</dc:creator>
  <cp:keywords/>
  <dc:description/>
  <cp:lastModifiedBy>Juan Jose Durango Lopez</cp:lastModifiedBy>
  <cp:lastPrinted>2021-12-14T16:50:19Z</cp:lastPrinted>
  <dcterms:created xsi:type="dcterms:W3CDTF">2007-04-18T20:13:27Z</dcterms:created>
  <dcterms:modified xsi:type="dcterms:W3CDTF">2022-05-13T15:43:42Z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1mNYUb98X-nvRQnSh8QCwjmTLGYwOk54IeEd6yhVYhFo</vt:lpwstr>
  </property>
  <property fmtid="{D5CDD505-2E9C-101B-9397-08002B2CF9AE}" pid="4" name="Google.Documents.RevisionId">
    <vt:lpwstr>14001842323924531522</vt:lpwstr>
  </property>
  <property fmtid="{D5CDD505-2E9C-101B-9397-08002B2CF9AE}" pid="5" name="Google.Documents.PreviousRevisionId">
    <vt:lpwstr>08535802532745523682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