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activeTab="0"/>
  </bookViews>
  <sheets>
    <sheet name="Hoja1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<sst xmlns="http://schemas.openxmlformats.org/spreadsheetml/2006/main" count="12" uniqueCount="12">
  <si>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Nº Radicado</t>
  </si>
  <si>
    <t>Juzgado</t>
  </si>
  <si>
    <t>Apoderado</t>
  </si>
  <si>
    <t>UNIVERSIDAD DE CÓRDOBA</t>
  </si>
  <si>
    <t>AAAAAHV/flk=</t>
  </si>
  <si>
    <t>Asignación</t>
  </si>
  <si>
    <t xml:space="preserve">Cuantía </t>
  </si>
  <si>
    <t>Firma Recibido</t>
  </si>
  <si>
    <t>Demandante</t>
  </si>
  <si>
    <t>Demandado</t>
  </si>
  <si>
    <t>INFORME DE DEMANDAS A FAVOR Y EN CONTRA DE LA UNIVERSIDAD</t>
  </si>
  <si>
    <r>
      <t xml:space="preserve">CÓDIGO: 
</t>
    </r>
    <r>
      <rPr>
        <sz val="9"/>
        <rFont val="Tahoma"/>
        <family val="2"/>
      </rPr>
      <t>FGLE-032</t>
    </r>
    <r>
      <rPr>
        <b/>
        <sz val="9"/>
        <rFont val="Tahoma"/>
        <family val="2"/>
      </rPr>
      <t xml:space="preserve">
VERSIÓN: </t>
    </r>
    <r>
      <rPr>
        <sz val="9"/>
        <rFont val="Tahoma"/>
        <family val="2"/>
      </rPr>
      <t>01</t>
    </r>
    <r>
      <rPr>
        <b/>
        <sz val="9"/>
        <rFont val="Tahoma"/>
        <family val="2"/>
      </rPr>
      <t xml:space="preserve"> 
EMISIÓN:
</t>
    </r>
    <r>
      <rPr>
        <sz val="9"/>
        <rFont val="Tahoma"/>
        <family val="2"/>
      </rPr>
      <t>26/11/2019</t>
    </r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</si>
</sst>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Tahoma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76200</xdr:rowOff>
    </xdr:from>
    <xdr:to>
      <xdr:col>0</xdr:col>
      <xdr:colOff>914400</xdr:colOff>
      <xdr:row>1</xdr:row>
      <xdr:rowOff>495300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647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Layout" zoomScale="85" zoomScalePageLayoutView="85" workbookViewId="0" topLeftCell="A1">
      <selection activeCell="C8" sqref="C8"/>
    </sheetView>
  </sheetViews>
  <sheetFormatPr defaultColWidth="11.421875" defaultRowHeight="15"/>
  <cols>
    <col min="1" max="1" width="18.00390625" style="1" customWidth="1"/>
    <col min="2" max="2" width="22.57421875" style="1" customWidth="1"/>
    <col min="3" max="3" width="24.57421875" style="1" customWidth="1"/>
    <col min="4" max="4" width="17.00390625" style="1" customWidth="1"/>
    <col min="5" max="6" width="17.8515625" style="1" customWidth="1"/>
    <col min="7" max="7" width="16.28125" style="1" customWidth="1"/>
    <col min="8" max="8" width="8.57421875" style="1" customWidth="1"/>
    <col min="9" max="9" width="16.140625" style="1" customWidth="1"/>
    <col min="10" max="16384" width="11.421875" style="1" customWidth="1"/>
  </cols>
  <sheetData>
    <row r="1" spans="1:9" ht="45" customHeight="1">
      <c r="A1" s="13"/>
      <c r="B1" s="8" t="s">
        <v>3</v>
      </c>
      <c r="C1" s="8"/>
      <c r="D1" s="8"/>
      <c r="E1" s="8"/>
      <c r="F1" s="8"/>
      <c r="G1" s="8"/>
      <c r="H1" s="8"/>
      <c r="I1" s="6" t="s">
        <v>11</v>
      </c>
    </row>
    <row r="2" spans="1:9" ht="45" customHeight="1">
      <c r="A2" s="13"/>
      <c r="B2" s="9" t="s">
        <v>10</v>
      </c>
      <c r="C2" s="9"/>
      <c r="D2" s="9"/>
      <c r="E2" s="9"/>
      <c r="F2" s="9"/>
      <c r="G2" s="9"/>
      <c r="H2" s="9"/>
      <c r="I2" s="6"/>
    </row>
    <row r="3" spans="1:9" ht="15">
      <c r="A3" s="10"/>
      <c r="B3" s="11"/>
      <c r="C3" s="11"/>
      <c r="D3" s="11"/>
      <c r="E3" s="11"/>
      <c r="F3" s="11"/>
      <c r="G3" s="11"/>
      <c r="H3" s="11"/>
      <c r="I3" s="12"/>
    </row>
    <row r="4" spans="1:9" ht="31.5" customHeight="1">
      <c r="A4" s="4" t="s">
        <v>0</v>
      </c>
      <c r="B4" s="4" t="s">
        <v>8</v>
      </c>
      <c r="C4" s="4" t="s">
        <v>9</v>
      </c>
      <c r="D4" s="4" t="s">
        <v>1</v>
      </c>
      <c r="E4" s="4" t="s">
        <v>2</v>
      </c>
      <c r="F4" s="4" t="s">
        <v>6</v>
      </c>
      <c r="G4" s="4" t="s">
        <v>5</v>
      </c>
      <c r="H4" s="7" t="s">
        <v>7</v>
      </c>
      <c r="I4" s="7"/>
    </row>
    <row r="5" spans="1:9" ht="27" customHeight="1">
      <c r="A5" s="3"/>
      <c r="B5" s="3"/>
      <c r="C5" s="3"/>
      <c r="D5" s="3"/>
      <c r="E5" s="3"/>
      <c r="F5" s="3"/>
      <c r="G5" s="3"/>
      <c r="H5" s="5"/>
      <c r="I5" s="5"/>
    </row>
    <row r="6" spans="1:9" ht="27" customHeight="1">
      <c r="A6" s="3"/>
      <c r="B6" s="3"/>
      <c r="C6" s="3"/>
      <c r="D6" s="3"/>
      <c r="E6" s="3"/>
      <c r="F6" s="3"/>
      <c r="G6" s="3"/>
      <c r="H6" s="5"/>
      <c r="I6" s="5"/>
    </row>
    <row r="7" spans="1:9" ht="27" customHeight="1">
      <c r="A7" s="3"/>
      <c r="B7" s="3"/>
      <c r="C7" s="3"/>
      <c r="D7" s="3"/>
      <c r="E7" s="3"/>
      <c r="F7" s="3"/>
      <c r="G7" s="3"/>
      <c r="H7" s="5"/>
      <c r="I7" s="5"/>
    </row>
    <row r="8" spans="1:9" ht="27" customHeight="1">
      <c r="A8" s="3"/>
      <c r="B8" s="3"/>
      <c r="C8" s="3"/>
      <c r="D8" s="3"/>
      <c r="E8" s="3"/>
      <c r="F8" s="3"/>
      <c r="G8" s="3"/>
      <c r="H8" s="5"/>
      <c r="I8" s="5"/>
    </row>
    <row r="9" spans="1:9" ht="27" customHeight="1">
      <c r="A9" s="3"/>
      <c r="B9" s="3"/>
      <c r="C9" s="3"/>
      <c r="D9" s="3"/>
      <c r="E9" s="3"/>
      <c r="F9" s="3"/>
      <c r="G9" s="3"/>
      <c r="H9" s="5"/>
      <c r="I9" s="5"/>
    </row>
    <row r="10" spans="1:9" ht="27" customHeight="1">
      <c r="A10" s="3"/>
      <c r="B10" s="3"/>
      <c r="C10" s="3"/>
      <c r="D10" s="3"/>
      <c r="E10" s="3"/>
      <c r="F10" s="3"/>
      <c r="G10" s="3"/>
      <c r="H10" s="5"/>
      <c r="I10" s="5"/>
    </row>
    <row r="11" spans="1:9" ht="27" customHeight="1">
      <c r="A11" s="2"/>
      <c r="B11" s="2"/>
      <c r="C11" s="2"/>
      <c r="D11" s="2"/>
      <c r="E11" s="2"/>
      <c r="F11" s="2"/>
      <c r="G11" s="2"/>
      <c r="H11" s="5"/>
      <c r="I11" s="5"/>
    </row>
    <row r="12" spans="1:9" ht="27" customHeight="1">
      <c r="A12" s="2"/>
      <c r="B12" s="2"/>
      <c r="C12" s="2"/>
      <c r="D12" s="2"/>
      <c r="E12" s="2"/>
      <c r="F12" s="2"/>
      <c r="G12" s="2"/>
      <c r="H12" s="5"/>
      <c r="I12" s="5"/>
    </row>
    <row r="13" spans="1:9" ht="27" customHeight="1">
      <c r="A13" s="2"/>
      <c r="B13" s="2"/>
      <c r="C13" s="2"/>
      <c r="D13" s="2"/>
      <c r="E13" s="2"/>
      <c r="F13" s="2"/>
      <c r="G13" s="2"/>
      <c r="H13" s="5"/>
      <c r="I13" s="5"/>
    </row>
    <row r="14" spans="1:9" ht="27" customHeight="1">
      <c r="A14" s="2"/>
      <c r="B14" s="2"/>
      <c r="C14" s="2"/>
      <c r="D14" s="2"/>
      <c r="E14" s="2"/>
      <c r="F14" s="2"/>
      <c r="G14" s="2"/>
      <c r="H14" s="5"/>
      <c r="I14" s="5"/>
    </row>
    <row r="15" spans="1:9" ht="27" customHeight="1">
      <c r="A15" s="2"/>
      <c r="B15" s="2"/>
      <c r="C15" s="2"/>
      <c r="D15" s="2"/>
      <c r="E15" s="2"/>
      <c r="F15" s="2"/>
      <c r="G15" s="2"/>
      <c r="H15" s="5"/>
      <c r="I15" s="5"/>
    </row>
    <row r="16" spans="1:9" ht="27" customHeight="1">
      <c r="A16" s="2"/>
      <c r="B16" s="2"/>
      <c r="C16" s="2"/>
      <c r="D16" s="2"/>
      <c r="E16" s="2"/>
      <c r="F16" s="2"/>
      <c r="G16" s="2"/>
      <c r="H16" s="5"/>
      <c r="I16" s="5"/>
    </row>
    <row r="17" spans="1:9" ht="27" customHeight="1">
      <c r="A17" s="2"/>
      <c r="B17" s="2"/>
      <c r="C17" s="2"/>
      <c r="D17" s="2"/>
      <c r="E17" s="2"/>
      <c r="F17" s="2"/>
      <c r="G17" s="2"/>
      <c r="H17" s="5"/>
      <c r="I17" s="5"/>
    </row>
    <row r="18" spans="1:9" ht="27" customHeight="1">
      <c r="A18" s="2"/>
      <c r="B18" s="2"/>
      <c r="C18" s="2"/>
      <c r="D18" s="2"/>
      <c r="E18" s="2"/>
      <c r="F18" s="2"/>
      <c r="G18" s="2"/>
      <c r="H18" s="5"/>
      <c r="I18" s="5"/>
    </row>
    <row r="19" spans="1:9" ht="27" customHeight="1">
      <c r="A19" s="2"/>
      <c r="B19" s="2"/>
      <c r="C19" s="2"/>
      <c r="D19" s="2"/>
      <c r="E19" s="2"/>
      <c r="F19" s="2"/>
      <c r="G19" s="2"/>
      <c r="H19" s="5"/>
      <c r="I19" s="5"/>
    </row>
    <row r="20" spans="1:9" ht="27" customHeight="1">
      <c r="A20" s="2"/>
      <c r="B20" s="2"/>
      <c r="C20" s="2"/>
      <c r="D20" s="2"/>
      <c r="E20" s="2"/>
      <c r="F20" s="2"/>
      <c r="G20" s="2"/>
      <c r="H20" s="5"/>
      <c r="I20" s="5"/>
    </row>
    <row r="21" spans="1:9" ht="27" customHeight="1">
      <c r="A21" s="2"/>
      <c r="B21" s="2"/>
      <c r="C21" s="2"/>
      <c r="D21" s="2"/>
      <c r="E21" s="2"/>
      <c r="F21" s="2"/>
      <c r="G21" s="2"/>
      <c r="H21" s="5"/>
      <c r="I21" s="5"/>
    </row>
    <row r="22" spans="1:9" ht="27" customHeight="1">
      <c r="A22" s="2"/>
      <c r="B22" s="2"/>
      <c r="C22" s="2"/>
      <c r="D22" s="2"/>
      <c r="E22" s="2"/>
      <c r="F22" s="2"/>
      <c r="G22" s="2"/>
      <c r="H22" s="5"/>
      <c r="I22" s="5"/>
    </row>
    <row r="23" spans="1:9" ht="27" customHeight="1">
      <c r="A23" s="2"/>
      <c r="B23" s="2"/>
      <c r="C23" s="2"/>
      <c r="D23" s="2"/>
      <c r="E23" s="2"/>
      <c r="F23" s="2"/>
      <c r="G23" s="2"/>
      <c r="H23" s="5"/>
      <c r="I23" s="5"/>
    </row>
    <row r="24" spans="1:9" ht="27" customHeight="1">
      <c r="A24" s="2"/>
      <c r="B24" s="2"/>
      <c r="C24" s="2"/>
      <c r="D24" s="2"/>
      <c r="E24" s="2"/>
      <c r="F24" s="2"/>
      <c r="G24" s="2"/>
      <c r="H24" s="5"/>
      <c r="I24" s="5"/>
    </row>
    <row r="25" spans="1:9" ht="27" customHeight="1">
      <c r="A25" s="2"/>
      <c r="B25" s="2"/>
      <c r="C25" s="2"/>
      <c r="D25" s="2"/>
      <c r="E25" s="2"/>
      <c r="F25" s="2"/>
      <c r="G25" s="2"/>
      <c r="H25" s="5"/>
      <c r="I25" s="5"/>
    </row>
  </sheetData>
  <sheetProtection/>
  <mergeCells count="27">
    <mergeCell ref="H25:I25"/>
    <mergeCell ref="H11:I11"/>
    <mergeCell ref="H12:I12"/>
    <mergeCell ref="H13:I13"/>
    <mergeCell ref="H14:I14"/>
    <mergeCell ref="H15:I15"/>
    <mergeCell ref="H19:I19"/>
    <mergeCell ref="H24:I24"/>
    <mergeCell ref="B1:H1"/>
    <mergeCell ref="B2:H2"/>
    <mergeCell ref="A3:I3"/>
    <mergeCell ref="A1:A2"/>
    <mergeCell ref="H21:I21"/>
    <mergeCell ref="H23:I23"/>
    <mergeCell ref="H6:I6"/>
    <mergeCell ref="H7:I7"/>
    <mergeCell ref="H8:I8"/>
    <mergeCell ref="H20:I20"/>
    <mergeCell ref="H22:I22"/>
    <mergeCell ref="H16:I16"/>
    <mergeCell ref="H17:I17"/>
    <mergeCell ref="H18:I18"/>
    <mergeCell ref="I1:I2"/>
    <mergeCell ref="H4:I4"/>
    <mergeCell ref="H5:I5"/>
    <mergeCell ref="H9:I9"/>
    <mergeCell ref="H10:I10"/>
  </mergeCells>
  <printOptions horizontalCentered="1"/>
  <pageMargins left="0.5905511811023623" right="0.5905511811023623" top="0.5905511811023623" bottom="0.3937007874015748" header="0" footer="0.1968503937007874"/>
  <pageSetup fitToHeight="0" fitToWidth="1" horizontalDpi="600" verticalDpi="600" orientation="landscape" scale="78" r:id="rId2"/>
  <headerFooter>
    <oddFooter>&amp;C&amp;"Tahoma,Cursiva"&amp;9&amp;K000000Si usted ha accedido a este formato a través de un medio diferente al sitio web del Sistema de Control Documental del SIGEC asegúrese que ésta es la versión vigente.</oddFooter>
  </headerFooter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"/>
  <sheetViews>
    <sheetView zoomScalePageLayoutView="0" workbookViewId="0" topLeftCell="A1">
      <selection activeCell="CL2" sqref="CL2"/>
    </sheetView>
  </sheetViews>
  <sheetFormatPr defaultColWidth="11.421875" defaultRowHeight="15"/>
  <sheetData>
    <row r="1" spans="1:256" ht="15">
      <c r="A1">
        <f>IF(Hoja1!1:1,"AAAAAH//6wA=",0)</f>
        <v>0</v>
      </c>
      <c r="B1" t="e">
        <f>AND(Hoja1!A1,"AAAAAH//6wE=")</f>
        <v>#VALUE!</v>
      </c>
      <c r="C1" t="e">
        <f>AND(Hoja1!B1,"AAAAAH//6wI=")</f>
        <v>#VALUE!</v>
      </c>
      <c r="D1" t="e">
        <f>AND(Hoja1!C1,"AAAAAH//6wM=")</f>
        <v>#VALUE!</v>
      </c>
      <c r="E1" t="e">
        <f>AND(Hoja1!#REF!,"AAAAAH//6wQ=")</f>
        <v>#REF!</v>
      </c>
      <c r="F1" t="e">
        <f>AND(Hoja1!D1,"AAAAAH//6wU=")</f>
        <v>#VALUE!</v>
      </c>
      <c r="G1" t="e">
        <f>AND(Hoja1!E1,"AAAAAH//6wY=")</f>
        <v>#VALUE!</v>
      </c>
      <c r="H1" t="e">
        <f>AND(Hoja1!G1,"AAAAAH//6wc=")</f>
        <v>#VALUE!</v>
      </c>
      <c r="I1" t="e">
        <f>AND(Hoja1!H1,"AAAAAH//6wg=")</f>
        <v>#VALUE!</v>
      </c>
      <c r="J1" t="e">
        <f>AND(Hoja1!I1,"AAAAAH//6wk=")</f>
        <v>#VALUE!</v>
      </c>
      <c r="K1" t="e">
        <f>IF(Hoja1!#REF!,"AAAAAH//6wo=",0)</f>
        <v>#REF!</v>
      </c>
      <c r="L1" t="e">
        <f>AND(Hoja1!#REF!,"AAAAAH//6ws=")</f>
        <v>#REF!</v>
      </c>
      <c r="M1" t="e">
        <f>AND(Hoja1!#REF!,"AAAAAH//6ww=")</f>
        <v>#REF!</v>
      </c>
      <c r="N1" t="e">
        <f>AND(Hoja1!#REF!,"AAAAAH//6w0=")</f>
        <v>#REF!</v>
      </c>
      <c r="O1" t="e">
        <f>AND(Hoja1!#REF!,"AAAAAH//6w4=")</f>
        <v>#REF!</v>
      </c>
      <c r="P1" t="e">
        <f>AND(Hoja1!#REF!,"AAAAAH//6w8=")</f>
        <v>#REF!</v>
      </c>
      <c r="Q1" t="e">
        <f>AND(Hoja1!#REF!,"AAAAAH//6xA=")</f>
        <v>#REF!</v>
      </c>
      <c r="R1" t="e">
        <f>AND(Hoja1!#REF!,"AAAAAH//6xE=")</f>
        <v>#REF!</v>
      </c>
      <c r="S1" t="e">
        <f>AND(Hoja1!#REF!,"AAAAAH//6xI=")</f>
        <v>#REF!</v>
      </c>
      <c r="T1" t="e">
        <f>AND(Hoja1!#REF!,"AAAAAH//6xM=")</f>
        <v>#REF!</v>
      </c>
      <c r="U1">
        <f>IF(Hoja1!2:2,"AAAAAH//6xQ=",0)</f>
        <v>0</v>
      </c>
      <c r="V1" t="e">
        <f>AND(Hoja1!A2,"AAAAAH//6xU=")</f>
        <v>#VALUE!</v>
      </c>
      <c r="W1" t="e">
        <f>AND(Hoja1!B2,"AAAAAH//6xY=")</f>
        <v>#VALUE!</v>
      </c>
      <c r="X1" t="e">
        <f>AND(Hoja1!C2,"AAAAAH//6xc=")</f>
        <v>#VALUE!</v>
      </c>
      <c r="Y1" t="e">
        <f>AND(Hoja1!#REF!,"AAAAAH//6xg=")</f>
        <v>#REF!</v>
      </c>
      <c r="Z1" t="e">
        <f>AND(Hoja1!D2,"AAAAAH//6xk=")</f>
        <v>#VALUE!</v>
      </c>
      <c r="AA1" t="e">
        <f>AND(Hoja1!E2,"AAAAAH//6xo=")</f>
        <v>#VALUE!</v>
      </c>
      <c r="AB1" t="e">
        <f>AND(Hoja1!G2,"AAAAAH//6xs=")</f>
        <v>#VALUE!</v>
      </c>
      <c r="AC1" t="e">
        <f>AND(Hoja1!H2,"AAAAAH//6xw=")</f>
        <v>#VALUE!</v>
      </c>
      <c r="AD1" t="e">
        <f>AND(Hoja1!I2,"AAAAAH//6x0=")</f>
        <v>#VALUE!</v>
      </c>
      <c r="AE1" t="e">
        <f>IF(Hoja1!#REF!,"AAAAAH//6x4=",0)</f>
        <v>#REF!</v>
      </c>
      <c r="AF1" t="e">
        <f>AND(Hoja1!#REF!,"AAAAAH//6x8=")</f>
        <v>#REF!</v>
      </c>
      <c r="AG1" t="e">
        <f>AND(Hoja1!#REF!,"AAAAAH//6yA=")</f>
        <v>#REF!</v>
      </c>
      <c r="AH1" t="e">
        <f>AND(Hoja1!#REF!,"AAAAAH//6yE=")</f>
        <v>#REF!</v>
      </c>
      <c r="AI1" t="e">
        <f>AND(Hoja1!#REF!,"AAAAAH//6yI=")</f>
        <v>#REF!</v>
      </c>
      <c r="AJ1" t="e">
        <f>AND(Hoja1!#REF!,"AAAAAH//6yM=")</f>
        <v>#REF!</v>
      </c>
      <c r="AK1" t="e">
        <f>AND(Hoja1!#REF!,"AAAAAH//6yQ=")</f>
        <v>#REF!</v>
      </c>
      <c r="AL1" t="e">
        <f>AND(Hoja1!#REF!,"AAAAAH//6yU=")</f>
        <v>#REF!</v>
      </c>
      <c r="AM1" t="e">
        <f>AND(Hoja1!#REF!,"AAAAAH//6yY=")</f>
        <v>#REF!</v>
      </c>
      <c r="AN1" t="e">
        <f>AND(Hoja1!#REF!,"AAAAAH//6yc=")</f>
        <v>#REF!</v>
      </c>
      <c r="AO1">
        <f>IF(Hoja1!3:3,"AAAAAH//6yg=",0)</f>
        <v>0</v>
      </c>
      <c r="AP1" t="e">
        <f>AND(Hoja1!A3,"AAAAAH//6yk=")</f>
        <v>#VALUE!</v>
      </c>
      <c r="AQ1" t="e">
        <f>AND(Hoja1!B3,"AAAAAH//6yo=")</f>
        <v>#VALUE!</v>
      </c>
      <c r="AR1" t="e">
        <f>AND(Hoja1!C3,"AAAAAH//6ys=")</f>
        <v>#VALUE!</v>
      </c>
      <c r="AS1" t="e">
        <f>AND(Hoja1!#REF!,"AAAAAH//6yw=")</f>
        <v>#REF!</v>
      </c>
      <c r="AT1" t="e">
        <f>AND(Hoja1!D3,"AAAAAH//6y0=")</f>
        <v>#VALUE!</v>
      </c>
      <c r="AU1" t="e">
        <f>AND(Hoja1!E3,"AAAAAH//6y4=")</f>
        <v>#VALUE!</v>
      </c>
      <c r="AV1" t="e">
        <f>AND(Hoja1!G3,"AAAAAH//6y8=")</f>
        <v>#VALUE!</v>
      </c>
      <c r="AW1" t="e">
        <f>AND(Hoja1!H3,"AAAAAH//6zA=")</f>
        <v>#VALUE!</v>
      </c>
      <c r="AX1" t="e">
        <f>AND(Hoja1!I3,"AAAAAH//6zE=")</f>
        <v>#VALUE!</v>
      </c>
      <c r="AY1">
        <f>IF(Hoja1!4:4,"AAAAAH//6zI=",0)</f>
        <v>0</v>
      </c>
      <c r="AZ1" t="e">
        <f>AND(Hoja1!A4,"AAAAAH//6zM=")</f>
        <v>#VALUE!</v>
      </c>
      <c r="BA1" t="e">
        <f>AND(Hoja1!B4,"AAAAAH//6zQ=")</f>
        <v>#VALUE!</v>
      </c>
      <c r="BB1" t="e">
        <f>AND(Hoja1!C4,"AAAAAH//6zU=")</f>
        <v>#VALUE!</v>
      </c>
      <c r="BC1" t="e">
        <f>AND(Hoja1!#REF!,"AAAAAH//6zY=")</f>
        <v>#REF!</v>
      </c>
      <c r="BD1" t="e">
        <f>AND(Hoja1!D4,"AAAAAH//6zc=")</f>
        <v>#VALUE!</v>
      </c>
      <c r="BE1" t="e">
        <f>AND(Hoja1!E4,"AAAAAH//6zg=")</f>
        <v>#VALUE!</v>
      </c>
      <c r="BF1" t="e">
        <f>AND(Hoja1!G4,"AAAAAH//6zk=")</f>
        <v>#VALUE!</v>
      </c>
      <c r="BG1" t="e">
        <f>AND(Hoja1!H4,"AAAAAH//6zo=")</f>
        <v>#VALUE!</v>
      </c>
      <c r="BH1" t="e">
        <f>AND(Hoja1!I4,"AAAAAH//6zs=")</f>
        <v>#VALUE!</v>
      </c>
      <c r="BI1">
        <f>IF(Hoja1!5:5,"AAAAAH//6zw=",0)</f>
        <v>0</v>
      </c>
      <c r="BJ1" t="e">
        <f>AND(Hoja1!A5,"AAAAAH//6z0=")</f>
        <v>#VALUE!</v>
      </c>
      <c r="BK1" t="e">
        <f>AND(Hoja1!B5,"AAAAAH//6z4=")</f>
        <v>#VALUE!</v>
      </c>
      <c r="BL1" t="e">
        <f>AND(Hoja1!C5,"AAAAAH//6z8=")</f>
        <v>#VALUE!</v>
      </c>
      <c r="BM1" t="e">
        <f>AND(Hoja1!#REF!,"AAAAAH//60A=")</f>
        <v>#REF!</v>
      </c>
      <c r="BN1" t="e">
        <f>AND(Hoja1!D5,"AAAAAH//60E=")</f>
        <v>#VALUE!</v>
      </c>
      <c r="BO1" t="e">
        <f>AND(Hoja1!E5,"AAAAAH//60I=")</f>
        <v>#VALUE!</v>
      </c>
      <c r="BP1" t="e">
        <f>AND(Hoja1!G5,"AAAAAH//60M=")</f>
        <v>#VALUE!</v>
      </c>
      <c r="BQ1" t="e">
        <f>AND(Hoja1!H5,"AAAAAH//60Q=")</f>
        <v>#VALUE!</v>
      </c>
      <c r="BR1" t="e">
        <f>AND(Hoja1!I5,"AAAAAH//60U=")</f>
        <v>#VALUE!</v>
      </c>
      <c r="BS1">
        <f>IF(Hoja1!6:6,"AAAAAH//60Y=",0)</f>
        <v>0</v>
      </c>
      <c r="BT1" t="e">
        <f>AND(Hoja1!A6,"AAAAAH//60c=")</f>
        <v>#VALUE!</v>
      </c>
      <c r="BU1" t="e">
        <f>AND(Hoja1!B6,"AAAAAH//60g=")</f>
        <v>#VALUE!</v>
      </c>
      <c r="BV1" t="e">
        <f>AND(Hoja1!C6,"AAAAAH//60k=")</f>
        <v>#VALUE!</v>
      </c>
      <c r="BW1" t="e">
        <f>AND(Hoja1!#REF!,"AAAAAH//60o=")</f>
        <v>#REF!</v>
      </c>
      <c r="BX1" t="e">
        <f>AND(Hoja1!D6,"AAAAAH//60s=")</f>
        <v>#VALUE!</v>
      </c>
      <c r="BY1" t="e">
        <f>AND(Hoja1!E6,"AAAAAH//60w=")</f>
        <v>#VALUE!</v>
      </c>
      <c r="BZ1" t="e">
        <f>AND(Hoja1!G6,"AAAAAH//600=")</f>
        <v>#VALUE!</v>
      </c>
      <c r="CA1" t="e">
        <f>AND(Hoja1!H6,"AAAAAH//604=")</f>
        <v>#VALUE!</v>
      </c>
      <c r="CB1" t="e">
        <f>AND(Hoja1!I6,"AAAAAH//608=")</f>
        <v>#VALUE!</v>
      </c>
      <c r="CC1">
        <f>IF(Hoja1!7:7,"AAAAAH//61A=",0)</f>
        <v>0</v>
      </c>
      <c r="CD1" t="e">
        <f>AND(Hoja1!A7,"AAAAAH//61E=")</f>
        <v>#VALUE!</v>
      </c>
      <c r="CE1" t="e">
        <f>AND(Hoja1!B7,"AAAAAH//61I=")</f>
        <v>#VALUE!</v>
      </c>
      <c r="CF1" t="e">
        <f>AND(Hoja1!C7,"AAAAAH//61M=")</f>
        <v>#VALUE!</v>
      </c>
      <c r="CG1" t="e">
        <f>AND(Hoja1!#REF!,"AAAAAH//61Q=")</f>
        <v>#REF!</v>
      </c>
      <c r="CH1" t="e">
        <f>AND(Hoja1!D7,"AAAAAH//61U=")</f>
        <v>#VALUE!</v>
      </c>
      <c r="CI1" t="e">
        <f>AND(Hoja1!E7,"AAAAAH//61Y=")</f>
        <v>#VALUE!</v>
      </c>
      <c r="CJ1" t="e">
        <f>AND(Hoja1!G7,"AAAAAH//61c=")</f>
        <v>#VALUE!</v>
      </c>
      <c r="CK1" t="e">
        <f>AND(Hoja1!H7,"AAAAAH//61g=")</f>
        <v>#VALUE!</v>
      </c>
      <c r="CL1" t="e">
        <f>AND(Hoja1!I7,"AAAAAH//61k=")</f>
        <v>#VALUE!</v>
      </c>
      <c r="CM1">
        <f>IF(Hoja1!8:8,"AAAAAH//61o=",0)</f>
        <v>0</v>
      </c>
      <c r="CN1" t="e">
        <f>AND(Hoja1!A8,"AAAAAH//61s=")</f>
        <v>#VALUE!</v>
      </c>
      <c r="CO1" t="e">
        <f>AND(Hoja1!B8,"AAAAAH//61w=")</f>
        <v>#VALUE!</v>
      </c>
      <c r="CP1" t="e">
        <f>AND(Hoja1!C8,"AAAAAH//610=")</f>
        <v>#VALUE!</v>
      </c>
      <c r="CQ1" t="e">
        <f>AND(Hoja1!#REF!,"AAAAAH//614=")</f>
        <v>#REF!</v>
      </c>
      <c r="CR1" t="e">
        <f>AND(Hoja1!D8,"AAAAAH//618=")</f>
        <v>#VALUE!</v>
      </c>
      <c r="CS1" t="e">
        <f>AND(Hoja1!E8,"AAAAAH//62A=")</f>
        <v>#VALUE!</v>
      </c>
      <c r="CT1" t="e">
        <f>AND(Hoja1!G8,"AAAAAH//62E=")</f>
        <v>#VALUE!</v>
      </c>
      <c r="CU1" t="e">
        <f>AND(Hoja1!H8,"AAAAAH//62I=")</f>
        <v>#VALUE!</v>
      </c>
      <c r="CV1" t="e">
        <f>AND(Hoja1!I8,"AAAAAH//62M=")</f>
        <v>#VALUE!</v>
      </c>
      <c r="CW1">
        <f>IF(Hoja1!9:9,"AAAAAH//62Q=",0)</f>
        <v>0</v>
      </c>
      <c r="CX1" t="e">
        <f>AND(Hoja1!A9,"AAAAAH//62U=")</f>
        <v>#VALUE!</v>
      </c>
      <c r="CY1" t="e">
        <f>AND(Hoja1!B9,"AAAAAH//62Y=")</f>
        <v>#VALUE!</v>
      </c>
      <c r="CZ1" t="e">
        <f>AND(Hoja1!C9,"AAAAAH//62c=")</f>
        <v>#VALUE!</v>
      </c>
      <c r="DA1" t="e">
        <f>AND(Hoja1!#REF!,"AAAAAH//62g=")</f>
        <v>#REF!</v>
      </c>
      <c r="DB1" t="e">
        <f>AND(Hoja1!D9,"AAAAAH//62k=")</f>
        <v>#VALUE!</v>
      </c>
      <c r="DC1" t="e">
        <f>AND(Hoja1!E9,"AAAAAH//62o=")</f>
        <v>#VALUE!</v>
      </c>
      <c r="DD1" t="e">
        <f>AND(Hoja1!G9,"AAAAAH//62s=")</f>
        <v>#VALUE!</v>
      </c>
      <c r="DE1" t="e">
        <f>AND(Hoja1!H9,"AAAAAH//62w=")</f>
        <v>#VALUE!</v>
      </c>
      <c r="DF1" t="e">
        <f>AND(Hoja1!I9,"AAAAAH//620=")</f>
        <v>#VALUE!</v>
      </c>
      <c r="DG1">
        <f>IF(Hoja1!10:10,"AAAAAH//624=",0)</f>
        <v>0</v>
      </c>
      <c r="DH1" t="e">
        <f>AND(Hoja1!A10,"AAAAAH//628=")</f>
        <v>#VALUE!</v>
      </c>
      <c r="DI1" t="e">
        <f>AND(Hoja1!B10,"AAAAAH//63A=")</f>
        <v>#VALUE!</v>
      </c>
      <c r="DJ1" t="e">
        <f>AND(Hoja1!C10,"AAAAAH//63E=")</f>
        <v>#VALUE!</v>
      </c>
      <c r="DK1" t="e">
        <f>AND(Hoja1!#REF!,"AAAAAH//63I=")</f>
        <v>#REF!</v>
      </c>
      <c r="DL1" t="e">
        <f>AND(Hoja1!D10,"AAAAAH//63M=")</f>
        <v>#VALUE!</v>
      </c>
      <c r="DM1" t="e">
        <f>AND(Hoja1!E10,"AAAAAH//63Q=")</f>
        <v>#VALUE!</v>
      </c>
      <c r="DN1" t="e">
        <f>AND(Hoja1!G10,"AAAAAH//63U=")</f>
        <v>#VALUE!</v>
      </c>
      <c r="DO1" t="e">
        <f>AND(Hoja1!H10,"AAAAAH//63Y=")</f>
        <v>#VALUE!</v>
      </c>
      <c r="DP1" t="e">
        <f>AND(Hoja1!I10,"AAAAAH//63c=")</f>
        <v>#VALUE!</v>
      </c>
      <c r="DQ1">
        <f>IF(Hoja1!11:11,"AAAAAH//63g=",0)</f>
        <v>0</v>
      </c>
      <c r="DR1" t="e">
        <f>AND(Hoja1!A11,"AAAAAH//63k=")</f>
        <v>#VALUE!</v>
      </c>
      <c r="DS1" t="e">
        <f>AND(Hoja1!B11,"AAAAAH//63o=")</f>
        <v>#VALUE!</v>
      </c>
      <c r="DT1" t="e">
        <f>AND(Hoja1!C11,"AAAAAH//63s=")</f>
        <v>#VALUE!</v>
      </c>
      <c r="DU1" t="e">
        <f>AND(Hoja1!#REF!,"AAAAAH//63w=")</f>
        <v>#REF!</v>
      </c>
      <c r="DV1" t="e">
        <f>AND(Hoja1!D11,"AAAAAH//630=")</f>
        <v>#VALUE!</v>
      </c>
      <c r="DW1" t="e">
        <f>AND(Hoja1!E11,"AAAAAH//634=")</f>
        <v>#VALUE!</v>
      </c>
      <c r="DX1" t="e">
        <f>AND(Hoja1!G11,"AAAAAH//638=")</f>
        <v>#VALUE!</v>
      </c>
      <c r="DY1" t="e">
        <f>AND(Hoja1!H11,"AAAAAH//64A=")</f>
        <v>#VALUE!</v>
      </c>
      <c r="DZ1" t="e">
        <f>AND(Hoja1!I11,"AAAAAH//64E=")</f>
        <v>#VALUE!</v>
      </c>
      <c r="EA1">
        <f>IF(Hoja1!12:12,"AAAAAH//64I=",0)</f>
        <v>0</v>
      </c>
      <c r="EB1" t="e">
        <f>AND(Hoja1!A12,"AAAAAH//64M=")</f>
        <v>#VALUE!</v>
      </c>
      <c r="EC1" t="e">
        <f>AND(Hoja1!B12,"AAAAAH//64Q=")</f>
        <v>#VALUE!</v>
      </c>
      <c r="ED1" t="e">
        <f>AND(Hoja1!C12,"AAAAAH//64U=")</f>
        <v>#VALUE!</v>
      </c>
      <c r="EE1" t="e">
        <f>AND(Hoja1!#REF!,"AAAAAH//64Y=")</f>
        <v>#REF!</v>
      </c>
      <c r="EF1" t="e">
        <f>AND(Hoja1!D12,"AAAAAH//64c=")</f>
        <v>#VALUE!</v>
      </c>
      <c r="EG1" t="e">
        <f>AND(Hoja1!E12,"AAAAAH//64g=")</f>
        <v>#VALUE!</v>
      </c>
      <c r="EH1" t="e">
        <f>AND(Hoja1!G12,"AAAAAH//64k=")</f>
        <v>#VALUE!</v>
      </c>
      <c r="EI1" t="e">
        <f>AND(Hoja1!H12,"AAAAAH//64o=")</f>
        <v>#VALUE!</v>
      </c>
      <c r="EJ1" t="e">
        <f>AND(Hoja1!I12,"AAAAAH//64s=")</f>
        <v>#VALUE!</v>
      </c>
      <c r="EK1">
        <f>IF(Hoja1!13:13,"AAAAAH//64w=",0)</f>
        <v>0</v>
      </c>
      <c r="EL1" t="e">
        <f>AND(Hoja1!A13,"AAAAAH//640=")</f>
        <v>#VALUE!</v>
      </c>
      <c r="EM1" t="e">
        <f>AND(Hoja1!B13,"AAAAAH//644=")</f>
        <v>#VALUE!</v>
      </c>
      <c r="EN1" t="e">
        <f>AND(Hoja1!C13,"AAAAAH//648=")</f>
        <v>#VALUE!</v>
      </c>
      <c r="EO1" t="e">
        <f>AND(Hoja1!#REF!,"AAAAAH//65A=")</f>
        <v>#REF!</v>
      </c>
      <c r="EP1" t="e">
        <f>AND(Hoja1!D13,"AAAAAH//65E=")</f>
        <v>#VALUE!</v>
      </c>
      <c r="EQ1" t="e">
        <f>AND(Hoja1!E13,"AAAAAH//65I=")</f>
        <v>#VALUE!</v>
      </c>
      <c r="ER1" t="e">
        <f>AND(Hoja1!G13,"AAAAAH//65M=")</f>
        <v>#VALUE!</v>
      </c>
      <c r="ES1" t="e">
        <f>AND(Hoja1!H13,"AAAAAH//65Q=")</f>
        <v>#VALUE!</v>
      </c>
      <c r="ET1" t="e">
        <f>AND(Hoja1!I13,"AAAAAH//65U=")</f>
        <v>#VALUE!</v>
      </c>
      <c r="EU1">
        <f>IF(Hoja1!14:14,"AAAAAH//65Y=",0)</f>
        <v>0</v>
      </c>
      <c r="EV1" t="e">
        <f>AND(Hoja1!A14,"AAAAAH//65c=")</f>
        <v>#VALUE!</v>
      </c>
      <c r="EW1" t="e">
        <f>AND(Hoja1!B14,"AAAAAH//65g=")</f>
        <v>#VALUE!</v>
      </c>
      <c r="EX1" t="e">
        <f>AND(Hoja1!C14,"AAAAAH//65k=")</f>
        <v>#VALUE!</v>
      </c>
      <c r="EY1" t="e">
        <f>AND(Hoja1!#REF!,"AAAAAH//65o=")</f>
        <v>#REF!</v>
      </c>
      <c r="EZ1" t="e">
        <f>AND(Hoja1!D14,"AAAAAH//65s=")</f>
        <v>#VALUE!</v>
      </c>
      <c r="FA1" t="e">
        <f>AND(Hoja1!E14,"AAAAAH//65w=")</f>
        <v>#VALUE!</v>
      </c>
      <c r="FB1" t="e">
        <f>AND(Hoja1!G14,"AAAAAH//650=")</f>
        <v>#VALUE!</v>
      </c>
      <c r="FC1" t="e">
        <f>AND(Hoja1!H14,"AAAAAH//654=")</f>
        <v>#VALUE!</v>
      </c>
      <c r="FD1" t="e">
        <f>AND(Hoja1!I14,"AAAAAH//658=")</f>
        <v>#VALUE!</v>
      </c>
      <c r="FE1">
        <f>IF(Hoja1!15:15,"AAAAAH//66A=",0)</f>
        <v>0</v>
      </c>
      <c r="FF1" t="e">
        <f>AND(Hoja1!A15,"AAAAAH//66E=")</f>
        <v>#VALUE!</v>
      </c>
      <c r="FG1" t="e">
        <f>AND(Hoja1!B15,"AAAAAH//66I=")</f>
        <v>#VALUE!</v>
      </c>
      <c r="FH1" t="e">
        <f>AND(Hoja1!C15,"AAAAAH//66M=")</f>
        <v>#VALUE!</v>
      </c>
      <c r="FI1" t="e">
        <f>AND(Hoja1!#REF!,"AAAAAH//66Q=")</f>
        <v>#REF!</v>
      </c>
      <c r="FJ1" t="e">
        <f>AND(Hoja1!D15,"AAAAAH//66U=")</f>
        <v>#VALUE!</v>
      </c>
      <c r="FK1" t="e">
        <f>AND(Hoja1!E15,"AAAAAH//66Y=")</f>
        <v>#VALUE!</v>
      </c>
      <c r="FL1" t="e">
        <f>AND(Hoja1!G15,"AAAAAH//66c=")</f>
        <v>#VALUE!</v>
      </c>
      <c r="FM1" t="e">
        <f>AND(Hoja1!H15,"AAAAAH//66g=")</f>
        <v>#VALUE!</v>
      </c>
      <c r="FN1" t="e">
        <f>AND(Hoja1!I15,"AAAAAH//66k=")</f>
        <v>#VALUE!</v>
      </c>
      <c r="FO1">
        <f>IF(Hoja1!16:16,"AAAAAH//66o=",0)</f>
        <v>0</v>
      </c>
      <c r="FP1" t="e">
        <f>AND(Hoja1!A16,"AAAAAH//66s=")</f>
        <v>#VALUE!</v>
      </c>
      <c r="FQ1" t="e">
        <f>AND(Hoja1!B16,"AAAAAH//66w=")</f>
        <v>#VALUE!</v>
      </c>
      <c r="FR1" t="e">
        <f>AND(Hoja1!C16,"AAAAAH//660=")</f>
        <v>#VALUE!</v>
      </c>
      <c r="FS1" t="e">
        <f>AND(Hoja1!#REF!,"AAAAAH//664=")</f>
        <v>#REF!</v>
      </c>
      <c r="FT1" t="e">
        <f>AND(Hoja1!D16,"AAAAAH//668=")</f>
        <v>#VALUE!</v>
      </c>
      <c r="FU1" t="e">
        <f>AND(Hoja1!E16,"AAAAAH//67A=")</f>
        <v>#VALUE!</v>
      </c>
      <c r="FV1" t="e">
        <f>AND(Hoja1!G16,"AAAAAH//67E=")</f>
        <v>#VALUE!</v>
      </c>
      <c r="FW1" t="e">
        <f>AND(Hoja1!H16,"AAAAAH//67I=")</f>
        <v>#VALUE!</v>
      </c>
      <c r="FX1" t="e">
        <f>AND(Hoja1!I16,"AAAAAH//67M=")</f>
        <v>#VALUE!</v>
      </c>
      <c r="FY1">
        <f>IF(Hoja1!17:17,"AAAAAH//67Q=",0)</f>
        <v>0</v>
      </c>
      <c r="FZ1" t="e">
        <f>AND(Hoja1!A17,"AAAAAH//67U=")</f>
        <v>#VALUE!</v>
      </c>
      <c r="GA1" t="e">
        <f>AND(Hoja1!B17,"AAAAAH//67Y=")</f>
        <v>#VALUE!</v>
      </c>
      <c r="GB1" t="e">
        <f>AND(Hoja1!C17,"AAAAAH//67c=")</f>
        <v>#VALUE!</v>
      </c>
      <c r="GC1" t="e">
        <f>AND(Hoja1!#REF!,"AAAAAH//67g=")</f>
        <v>#REF!</v>
      </c>
      <c r="GD1" t="e">
        <f>AND(Hoja1!D17,"AAAAAH//67k=")</f>
        <v>#VALUE!</v>
      </c>
      <c r="GE1" t="e">
        <f>AND(Hoja1!E17,"AAAAAH//67o=")</f>
        <v>#VALUE!</v>
      </c>
      <c r="GF1" t="e">
        <f>AND(Hoja1!G17,"AAAAAH//67s=")</f>
        <v>#VALUE!</v>
      </c>
      <c r="GG1" t="e">
        <f>AND(Hoja1!H17,"AAAAAH//67w=")</f>
        <v>#VALUE!</v>
      </c>
      <c r="GH1" t="e">
        <f>AND(Hoja1!I17,"AAAAAH//670=")</f>
        <v>#VALUE!</v>
      </c>
      <c r="GI1">
        <f>IF(Hoja1!18:18,"AAAAAH//674=",0)</f>
        <v>0</v>
      </c>
      <c r="GJ1" t="e">
        <f>AND(Hoja1!A18,"AAAAAH//678=")</f>
        <v>#VALUE!</v>
      </c>
      <c r="GK1" t="e">
        <f>AND(Hoja1!B18,"AAAAAH//68A=")</f>
        <v>#VALUE!</v>
      </c>
      <c r="GL1" t="e">
        <f>AND(Hoja1!C18,"AAAAAH//68E=")</f>
        <v>#VALUE!</v>
      </c>
      <c r="GM1" t="e">
        <f>AND(Hoja1!#REF!,"AAAAAH//68I=")</f>
        <v>#REF!</v>
      </c>
      <c r="GN1" t="e">
        <f>AND(Hoja1!D18,"AAAAAH//68M=")</f>
        <v>#VALUE!</v>
      </c>
      <c r="GO1" t="e">
        <f>AND(Hoja1!E18,"AAAAAH//68Q=")</f>
        <v>#VALUE!</v>
      </c>
      <c r="GP1" t="e">
        <f>AND(Hoja1!G18,"AAAAAH//68U=")</f>
        <v>#VALUE!</v>
      </c>
      <c r="GQ1" t="e">
        <f>AND(Hoja1!H18,"AAAAAH//68Y=")</f>
        <v>#VALUE!</v>
      </c>
      <c r="GR1" t="e">
        <f>AND(Hoja1!I18,"AAAAAH//68c=")</f>
        <v>#VALUE!</v>
      </c>
      <c r="GS1">
        <f>IF(Hoja1!19:19,"AAAAAH//68g=",0)</f>
        <v>0</v>
      </c>
      <c r="GT1" t="e">
        <f>AND(Hoja1!A19,"AAAAAH//68k=")</f>
        <v>#VALUE!</v>
      </c>
      <c r="GU1" t="e">
        <f>AND(Hoja1!B19,"AAAAAH//68o=")</f>
        <v>#VALUE!</v>
      </c>
      <c r="GV1" t="e">
        <f>AND(Hoja1!C19,"AAAAAH//68s=")</f>
        <v>#VALUE!</v>
      </c>
      <c r="GW1" t="e">
        <f>AND(Hoja1!#REF!,"AAAAAH//68w=")</f>
        <v>#REF!</v>
      </c>
      <c r="GX1" t="e">
        <f>AND(Hoja1!D19,"AAAAAH//680=")</f>
        <v>#VALUE!</v>
      </c>
      <c r="GY1" t="e">
        <f>AND(Hoja1!E19,"AAAAAH//684=")</f>
        <v>#VALUE!</v>
      </c>
      <c r="GZ1" t="e">
        <f>AND(Hoja1!G19,"AAAAAH//688=")</f>
        <v>#VALUE!</v>
      </c>
      <c r="HA1" t="e">
        <f>AND(Hoja1!H19,"AAAAAH//69A=")</f>
        <v>#VALUE!</v>
      </c>
      <c r="HB1" t="e">
        <f>AND(Hoja1!I19,"AAAAAH//69E=")</f>
        <v>#VALUE!</v>
      </c>
      <c r="HC1">
        <f>IF(Hoja1!20:20,"AAAAAH//69I=",0)</f>
        <v>0</v>
      </c>
      <c r="HD1" t="e">
        <f>AND(Hoja1!A20,"AAAAAH//69M=")</f>
        <v>#VALUE!</v>
      </c>
      <c r="HE1" t="e">
        <f>AND(Hoja1!B20,"AAAAAH//69Q=")</f>
        <v>#VALUE!</v>
      </c>
      <c r="HF1" t="e">
        <f>AND(Hoja1!C20,"AAAAAH//69U=")</f>
        <v>#VALUE!</v>
      </c>
      <c r="HG1" t="e">
        <f>AND(Hoja1!#REF!,"AAAAAH//69Y=")</f>
        <v>#REF!</v>
      </c>
      <c r="HH1" t="e">
        <f>AND(Hoja1!D20,"AAAAAH//69c=")</f>
        <v>#VALUE!</v>
      </c>
      <c r="HI1" t="e">
        <f>AND(Hoja1!E20,"AAAAAH//69g=")</f>
        <v>#VALUE!</v>
      </c>
      <c r="HJ1" t="e">
        <f>AND(Hoja1!G20,"AAAAAH//69k=")</f>
        <v>#VALUE!</v>
      </c>
      <c r="HK1" t="e">
        <f>AND(Hoja1!H20,"AAAAAH//69o=")</f>
        <v>#VALUE!</v>
      </c>
      <c r="HL1" t="e">
        <f>AND(Hoja1!I20,"AAAAAH//69s=")</f>
        <v>#VALUE!</v>
      </c>
      <c r="HM1">
        <f>IF(Hoja1!21:21,"AAAAAH//69w=",0)</f>
        <v>0</v>
      </c>
      <c r="HN1" t="e">
        <f>AND(Hoja1!A21,"AAAAAH//690=")</f>
        <v>#VALUE!</v>
      </c>
      <c r="HO1" t="e">
        <f>AND(Hoja1!B21,"AAAAAH//694=")</f>
        <v>#VALUE!</v>
      </c>
      <c r="HP1" t="e">
        <f>AND(Hoja1!C21,"AAAAAH//698=")</f>
        <v>#VALUE!</v>
      </c>
      <c r="HQ1" t="e">
        <f>AND(Hoja1!#REF!,"AAAAAH//6+A=")</f>
        <v>#REF!</v>
      </c>
      <c r="HR1" t="e">
        <f>AND(Hoja1!D21,"AAAAAH//6+E=")</f>
        <v>#VALUE!</v>
      </c>
      <c r="HS1" t="e">
        <f>AND(Hoja1!E21,"AAAAAH//6+I=")</f>
        <v>#VALUE!</v>
      </c>
      <c r="HT1" t="e">
        <f>AND(Hoja1!G21,"AAAAAH//6+M=")</f>
        <v>#VALUE!</v>
      </c>
      <c r="HU1" t="e">
        <f>AND(Hoja1!H21,"AAAAAH//6+Q=")</f>
        <v>#VALUE!</v>
      </c>
      <c r="HV1" t="e">
        <f>AND(Hoja1!I21,"AAAAAH//6+U=")</f>
        <v>#VALUE!</v>
      </c>
      <c r="HW1">
        <f>IF(Hoja1!22:22,"AAAAAH//6+Y=",0)</f>
        <v>0</v>
      </c>
      <c r="HX1" t="e">
        <f>AND(Hoja1!A22,"AAAAAH//6+c=")</f>
        <v>#VALUE!</v>
      </c>
      <c r="HY1" t="e">
        <f>AND(Hoja1!B22,"AAAAAH//6+g=")</f>
        <v>#VALUE!</v>
      </c>
      <c r="HZ1" t="e">
        <f>AND(Hoja1!C22,"AAAAAH//6+k=")</f>
        <v>#VALUE!</v>
      </c>
      <c r="IA1" t="e">
        <f>AND(Hoja1!#REF!,"AAAAAH//6+o=")</f>
        <v>#REF!</v>
      </c>
      <c r="IB1" t="e">
        <f>AND(Hoja1!D22,"AAAAAH//6+s=")</f>
        <v>#VALUE!</v>
      </c>
      <c r="IC1" t="e">
        <f>AND(Hoja1!E22,"AAAAAH//6+w=")</f>
        <v>#VALUE!</v>
      </c>
      <c r="ID1" t="e">
        <f>AND(Hoja1!G22,"AAAAAH//6+0=")</f>
        <v>#VALUE!</v>
      </c>
      <c r="IE1" t="e">
        <f>AND(Hoja1!H22,"AAAAAH//6+4=")</f>
        <v>#VALUE!</v>
      </c>
      <c r="IF1" t="e">
        <f>AND(Hoja1!I22,"AAAAAH//6+8=")</f>
        <v>#VALUE!</v>
      </c>
      <c r="IG1">
        <f>IF(Hoja1!23:23,"AAAAAH//6/A=",0)</f>
        <v>0</v>
      </c>
      <c r="IH1" t="e">
        <f>AND(Hoja1!A23,"AAAAAH//6/E=")</f>
        <v>#VALUE!</v>
      </c>
      <c r="II1" t="e">
        <f>AND(Hoja1!B23,"AAAAAH//6/I=")</f>
        <v>#VALUE!</v>
      </c>
      <c r="IJ1" t="e">
        <f>AND(Hoja1!C23,"AAAAAH//6/M=")</f>
        <v>#VALUE!</v>
      </c>
      <c r="IK1" t="e">
        <f>AND(Hoja1!#REF!,"AAAAAH//6/Q=")</f>
        <v>#REF!</v>
      </c>
      <c r="IL1" t="e">
        <f>AND(Hoja1!D23,"AAAAAH//6/U=")</f>
        <v>#VALUE!</v>
      </c>
      <c r="IM1" t="e">
        <f>AND(Hoja1!E23,"AAAAAH//6/Y=")</f>
        <v>#VALUE!</v>
      </c>
      <c r="IN1" t="e">
        <f>AND(Hoja1!G23,"AAAAAH//6/c=")</f>
        <v>#VALUE!</v>
      </c>
      <c r="IO1" t="e">
        <f>AND(Hoja1!H23,"AAAAAH//6/g=")</f>
        <v>#VALUE!</v>
      </c>
      <c r="IP1" t="e">
        <f>AND(Hoja1!I23,"AAAAAH//6/k=")</f>
        <v>#VALUE!</v>
      </c>
      <c r="IQ1">
        <f>IF(Hoja1!24:24,"AAAAAH//6/o=",0)</f>
        <v>0</v>
      </c>
      <c r="IR1" t="e">
        <f>AND(Hoja1!A24,"AAAAAH//6/s=")</f>
        <v>#VALUE!</v>
      </c>
      <c r="IS1" t="e">
        <f>AND(Hoja1!B24,"AAAAAH//6/w=")</f>
        <v>#VALUE!</v>
      </c>
      <c r="IT1" t="e">
        <f>AND(Hoja1!C24,"AAAAAH//6/0=")</f>
        <v>#VALUE!</v>
      </c>
      <c r="IU1" t="e">
        <f>AND(Hoja1!#REF!,"AAAAAH//6/4=")</f>
        <v>#REF!</v>
      </c>
      <c r="IV1" t="e">
        <f>AND(Hoja1!D24,"AAAAAH//6/8=")</f>
        <v>#VALUE!</v>
      </c>
    </row>
    <row r="2" spans="1:90" ht="15">
      <c r="A2" t="e">
        <f>AND(Hoja1!E24,"AAAAAHV/fgA=")</f>
        <v>#VALUE!</v>
      </c>
      <c r="B2" t="e">
        <f>AND(Hoja1!G24,"AAAAAHV/fgE=")</f>
        <v>#VALUE!</v>
      </c>
      <c r="C2" t="e">
        <f>AND(Hoja1!H24,"AAAAAHV/fgI=")</f>
        <v>#VALUE!</v>
      </c>
      <c r="D2" t="e">
        <f>AND(Hoja1!I24,"AAAAAHV/fgM=")</f>
        <v>#VALUE!</v>
      </c>
      <c r="E2">
        <f>IF(Hoja1!25:25,"AAAAAHV/fgQ=",0)</f>
        <v>0</v>
      </c>
      <c r="F2" t="e">
        <f>AND(Hoja1!A25,"AAAAAHV/fgU=")</f>
        <v>#VALUE!</v>
      </c>
      <c r="G2" t="e">
        <f>AND(Hoja1!B25,"AAAAAHV/fgY=")</f>
        <v>#VALUE!</v>
      </c>
      <c r="H2" t="e">
        <f>AND(Hoja1!C25,"AAAAAHV/fgc=")</f>
        <v>#VALUE!</v>
      </c>
      <c r="I2" t="e">
        <f>AND(Hoja1!#REF!,"AAAAAHV/fgg=")</f>
        <v>#REF!</v>
      </c>
      <c r="J2" t="e">
        <f>AND(Hoja1!D25,"AAAAAHV/fgk=")</f>
        <v>#VALUE!</v>
      </c>
      <c r="K2" t="e">
        <f>AND(Hoja1!E25,"AAAAAHV/fgo=")</f>
        <v>#VALUE!</v>
      </c>
      <c r="L2" t="e">
        <f>AND(Hoja1!G25,"AAAAAHV/fgs=")</f>
        <v>#VALUE!</v>
      </c>
      <c r="M2" t="e">
        <f>AND(Hoja1!H25,"AAAAAHV/fgw=")</f>
        <v>#VALUE!</v>
      </c>
      <c r="N2" t="e">
        <f>AND(Hoja1!I25,"AAAAAHV/fg0=")</f>
        <v>#VALUE!</v>
      </c>
      <c r="O2" t="e">
        <f>IF(Hoja1!#REF!,"AAAAAHV/fg4=",0)</f>
        <v>#REF!</v>
      </c>
      <c r="P2" t="e">
        <f>AND(Hoja1!#REF!,"AAAAAHV/fg8=")</f>
        <v>#REF!</v>
      </c>
      <c r="Q2" t="e">
        <f>AND(Hoja1!#REF!,"AAAAAHV/fhA=")</f>
        <v>#REF!</v>
      </c>
      <c r="R2" t="e">
        <f>AND(Hoja1!#REF!,"AAAAAHV/fhE=")</f>
        <v>#REF!</v>
      </c>
      <c r="S2" t="e">
        <f>AND(Hoja1!#REF!,"AAAAAHV/fhI=")</f>
        <v>#REF!</v>
      </c>
      <c r="T2" t="e">
        <f>AND(Hoja1!#REF!,"AAAAAHV/fhM=")</f>
        <v>#REF!</v>
      </c>
      <c r="U2" t="e">
        <f>AND(Hoja1!#REF!,"AAAAAHV/fhQ=")</f>
        <v>#REF!</v>
      </c>
      <c r="V2" t="e">
        <f>AND(Hoja1!#REF!,"AAAAAHV/fhU=")</f>
        <v>#REF!</v>
      </c>
      <c r="W2" t="e">
        <f>AND(Hoja1!#REF!,"AAAAAHV/fhY=")</f>
        <v>#REF!</v>
      </c>
      <c r="X2" t="e">
        <f>AND(Hoja1!#REF!,"AAAAAHV/fhc=")</f>
        <v>#REF!</v>
      </c>
      <c r="Y2" t="e">
        <f>IF(Hoja1!#REF!,"AAAAAHV/fhg=",0)</f>
        <v>#REF!</v>
      </c>
      <c r="Z2" t="e">
        <f>AND(Hoja1!#REF!,"AAAAAHV/fhk=")</f>
        <v>#REF!</v>
      </c>
      <c r="AA2" t="e">
        <f>AND(Hoja1!#REF!,"AAAAAHV/fho=")</f>
        <v>#REF!</v>
      </c>
      <c r="AB2" t="e">
        <f>AND(Hoja1!#REF!,"AAAAAHV/fhs=")</f>
        <v>#REF!</v>
      </c>
      <c r="AC2" t="e">
        <f>AND(Hoja1!#REF!,"AAAAAHV/fhw=")</f>
        <v>#REF!</v>
      </c>
      <c r="AD2" t="e">
        <f>AND(Hoja1!#REF!,"AAAAAHV/fh0=")</f>
        <v>#REF!</v>
      </c>
      <c r="AE2" t="e">
        <f>AND(Hoja1!#REF!,"AAAAAHV/fh4=")</f>
        <v>#REF!</v>
      </c>
      <c r="AF2" t="e">
        <f>AND(Hoja1!#REF!,"AAAAAHV/fh8=")</f>
        <v>#REF!</v>
      </c>
      <c r="AG2" t="e">
        <f>AND(Hoja1!#REF!,"AAAAAHV/fiA=")</f>
        <v>#REF!</v>
      </c>
      <c r="AH2" t="e">
        <f>AND(Hoja1!#REF!,"AAAAAHV/fiE=")</f>
        <v>#REF!</v>
      </c>
      <c r="AI2" t="e">
        <f>IF(Hoja1!#REF!,"AAAAAHV/fiI=",0)</f>
        <v>#REF!</v>
      </c>
      <c r="AJ2" t="e">
        <f>AND(Hoja1!#REF!,"AAAAAHV/fiM=")</f>
        <v>#REF!</v>
      </c>
      <c r="AK2" t="e">
        <f>AND(Hoja1!#REF!,"AAAAAHV/fiQ=")</f>
        <v>#REF!</v>
      </c>
      <c r="AL2" t="e">
        <f>AND(Hoja1!#REF!,"AAAAAHV/fiU=")</f>
        <v>#REF!</v>
      </c>
      <c r="AM2" t="e">
        <f>AND(Hoja1!#REF!,"AAAAAHV/fiY=")</f>
        <v>#REF!</v>
      </c>
      <c r="AN2" t="e">
        <f>AND(Hoja1!#REF!,"AAAAAHV/fic=")</f>
        <v>#REF!</v>
      </c>
      <c r="AO2" t="e">
        <f>AND(Hoja1!#REF!,"AAAAAHV/fig=")</f>
        <v>#REF!</v>
      </c>
      <c r="AP2" t="e">
        <f>AND(Hoja1!#REF!,"AAAAAHV/fik=")</f>
        <v>#REF!</v>
      </c>
      <c r="AQ2" t="e">
        <f>AND(Hoja1!#REF!,"AAAAAHV/fio=")</f>
        <v>#REF!</v>
      </c>
      <c r="AR2" t="e">
        <f>AND(Hoja1!#REF!,"AAAAAHV/fis=")</f>
        <v>#REF!</v>
      </c>
      <c r="AS2" t="e">
        <f>IF(Hoja1!#REF!,"AAAAAHV/fiw=",0)</f>
        <v>#REF!</v>
      </c>
      <c r="AT2" t="e">
        <f>AND(Hoja1!#REF!,"AAAAAHV/fi0=")</f>
        <v>#REF!</v>
      </c>
      <c r="AU2" t="e">
        <f>AND(Hoja1!#REF!,"AAAAAHV/fi4=")</f>
        <v>#REF!</v>
      </c>
      <c r="AV2" t="e">
        <f>AND(Hoja1!#REF!,"AAAAAHV/fi8=")</f>
        <v>#REF!</v>
      </c>
      <c r="AW2" t="e">
        <f>AND(Hoja1!#REF!,"AAAAAHV/fjA=")</f>
        <v>#REF!</v>
      </c>
      <c r="AX2" t="e">
        <f>AND(Hoja1!#REF!,"AAAAAHV/fjE=")</f>
        <v>#REF!</v>
      </c>
      <c r="AY2" t="e">
        <f>AND(Hoja1!#REF!,"AAAAAHV/fjI=")</f>
        <v>#REF!</v>
      </c>
      <c r="AZ2" t="e">
        <f>AND(Hoja1!#REF!,"AAAAAHV/fjM=")</f>
        <v>#REF!</v>
      </c>
      <c r="BA2" t="e">
        <f>AND(Hoja1!#REF!,"AAAAAHV/fjQ=")</f>
        <v>#REF!</v>
      </c>
      <c r="BB2" t="e">
        <f>AND(Hoja1!#REF!,"AAAAAHV/fjU=")</f>
        <v>#REF!</v>
      </c>
      <c r="BC2" t="e">
        <f>IF(Hoja1!#REF!,"AAAAAHV/fjY=",0)</f>
        <v>#REF!</v>
      </c>
      <c r="BD2" t="e">
        <f>AND(Hoja1!#REF!,"AAAAAHV/fjc=")</f>
        <v>#REF!</v>
      </c>
      <c r="BE2" t="e">
        <f>AND(Hoja1!#REF!,"AAAAAHV/fjg=")</f>
        <v>#REF!</v>
      </c>
      <c r="BF2" t="e">
        <f>AND(Hoja1!#REF!,"AAAAAHV/fjk=")</f>
        <v>#REF!</v>
      </c>
      <c r="BG2" t="e">
        <f>AND(Hoja1!#REF!,"AAAAAHV/fjo=")</f>
        <v>#REF!</v>
      </c>
      <c r="BH2" t="e">
        <f>AND(Hoja1!#REF!,"AAAAAHV/fjs=")</f>
        <v>#REF!</v>
      </c>
      <c r="BI2" t="e">
        <f>AND(Hoja1!#REF!,"AAAAAHV/fjw=")</f>
        <v>#REF!</v>
      </c>
      <c r="BJ2" t="e">
        <f>AND(Hoja1!#REF!,"AAAAAHV/fj0=")</f>
        <v>#REF!</v>
      </c>
      <c r="BK2" t="e">
        <f>AND(Hoja1!#REF!,"AAAAAHV/fj4=")</f>
        <v>#REF!</v>
      </c>
      <c r="BL2" t="e">
        <f>AND(Hoja1!#REF!,"AAAAAHV/fj8=")</f>
        <v>#REF!</v>
      </c>
      <c r="BM2" t="e">
        <f>IF(Hoja1!#REF!,"AAAAAHV/fkA=",0)</f>
        <v>#REF!</v>
      </c>
      <c r="BN2" t="e">
        <f>AND(Hoja1!#REF!,"AAAAAHV/fkE=")</f>
        <v>#REF!</v>
      </c>
      <c r="BO2" t="e">
        <f>AND(Hoja1!#REF!,"AAAAAHV/fkI=")</f>
        <v>#REF!</v>
      </c>
      <c r="BP2" t="e">
        <f>AND(Hoja1!#REF!,"AAAAAHV/fkM=")</f>
        <v>#REF!</v>
      </c>
      <c r="BQ2" t="e">
        <f>AND(Hoja1!#REF!,"AAAAAHV/fkQ=")</f>
        <v>#REF!</v>
      </c>
      <c r="BR2" t="e">
        <f>AND(Hoja1!#REF!,"AAAAAHV/fkU=")</f>
        <v>#REF!</v>
      </c>
      <c r="BS2" t="e">
        <f>AND(Hoja1!#REF!,"AAAAAHV/fkY=")</f>
        <v>#REF!</v>
      </c>
      <c r="BT2" t="e">
        <f>AND(Hoja1!#REF!,"AAAAAHV/fkc=")</f>
        <v>#REF!</v>
      </c>
      <c r="BU2" t="e">
        <f>AND(Hoja1!#REF!,"AAAAAHV/fkg=")</f>
        <v>#REF!</v>
      </c>
      <c r="BV2" t="e">
        <f>AND(Hoja1!#REF!,"AAAAAHV/fkk=")</f>
        <v>#REF!</v>
      </c>
      <c r="BW2">
        <f>IF(Hoja1!A:A,"AAAAAHV/fko=",0)</f>
        <v>0</v>
      </c>
      <c r="BX2" t="e">
        <f>IF(Hoja1!B:B,"AAAAAHV/fks=",0)</f>
        <v>#VALUE!</v>
      </c>
      <c r="BY2">
        <f>IF(Hoja1!C:C,"AAAAAHV/fkw=",0)</f>
        <v>0</v>
      </c>
      <c r="BZ2" t="e">
        <f>IF(Hoja1!#REF!,"AAAAAHV/fk0=",0)</f>
        <v>#REF!</v>
      </c>
      <c r="CA2">
        <f>IF(Hoja1!D:D,"AAAAAHV/fk4=",0)</f>
        <v>0</v>
      </c>
      <c r="CB2">
        <f>IF(Hoja1!E:E,"AAAAAHV/fk8=",0)</f>
        <v>0</v>
      </c>
      <c r="CC2">
        <f>IF(Hoja1!G:G,"AAAAAHV/flA=",0)</f>
        <v>0</v>
      </c>
      <c r="CD2">
        <f>IF(Hoja1!H:H,"AAAAAHV/flE=",0)</f>
        <v>0</v>
      </c>
      <c r="CE2">
        <f>IF(Hoja1!I:I,"AAAAAHV/flI=",0)</f>
        <v>0</v>
      </c>
      <c r="CF2" t="e">
        <f>IF(#REF!,"AAAAAHV/flM=",0)</f>
        <v>#REF!</v>
      </c>
      <c r="CG2" t="e">
        <f>AND(#REF!,"AAAAAHV/flQ=")</f>
        <v>#REF!</v>
      </c>
      <c r="CH2" t="e">
        <f>IF(#REF!,"AAAAAHV/flU=",0)</f>
        <v>#REF!</v>
      </c>
      <c r="CI2" t="e">
        <f>IF(#REF!,"AAAAAHV/flY=",0)</f>
        <v>#REF!</v>
      </c>
      <c r="CJ2" t="e">
        <f>AND(#REF!,"AAAAAHV/flc=")</f>
        <v>#REF!</v>
      </c>
      <c r="CK2" t="e">
        <f>IF(#REF!,"AAAAAHV/flg=",0)</f>
        <v>#REF!</v>
      </c>
      <c r="CL2" t="s">
        <v>4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LILIBETH</dc:creator>
  <cp:keywords/>
  <dc:description/>
  <cp:lastModifiedBy>unicordoba</cp:lastModifiedBy>
  <cp:lastPrinted>2019-11-26T16:05:43Z</cp:lastPrinted>
  <dcterms:created xsi:type="dcterms:W3CDTF">2011-03-06T18:39:36Z</dcterms:created>
  <dcterms:modified xsi:type="dcterms:W3CDTF">2019-11-26T16:06:02Z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1i4r0N3dQBctcyq7-Ba0fefooNRsx3QhpYewlZTp8-2w</vt:lpwstr>
  </property>
  <property fmtid="{D5CDD505-2E9C-101B-9397-08002B2CF9AE}" pid="3" name="Google.Documents.RevisionId">
    <vt:lpwstr>01867623214607122723</vt:lpwstr>
  </property>
  <property fmtid="{D5CDD505-2E9C-101B-9397-08002B2CF9AE}" pid="4" name="Google.Documents.PluginVersion">
    <vt:lpwstr>2.0.2154.5604</vt:lpwstr>
  </property>
  <property fmtid="{D5CDD505-2E9C-101B-9397-08002B2CF9AE}" pid="5" name="Google.Documents.MergeIncapabilityFlags">
    <vt:i4>0</vt:i4>
  </property>
  <property fmtid="{D5CDD505-2E9C-101B-9397-08002B2CF9AE}" pid="6" name="Google.Documents.Tracking">
    <vt:lpwstr>true</vt:lpwstr>
  </property>
</Properties>
</file>